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tosnokrohn\Desktop\"/>
    </mc:Choice>
  </mc:AlternateContent>
  <xr:revisionPtr revIDLastSave="0" documentId="13_ncr:1_{7F07056B-CA6A-402D-83C3-AB1CD4CF735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Mit Satzpunkten 9 Teams" sheetId="5" r:id="rId1"/>
    <sheet name="Mit Satzpunkten 8 Teams " sheetId="6" r:id="rId2"/>
    <sheet name="Ohne Satzpunkte" sheetId="4" r:id="rId3"/>
  </sheets>
  <definedNames>
    <definedName name="_xlnm._FilterDatabase" localSheetId="1" hidden="1">'Mit Satzpunkten 8 Teams '!$B$50:$M$50</definedName>
    <definedName name="_xlnm._FilterDatabase" localSheetId="0" hidden="1">'Mit Satzpunkten 9 Teams'!$B$54:$M$54</definedName>
    <definedName name="_xlnm._FilterDatabase" localSheetId="2" hidden="1">'Ohne Satzpunkte'!$B$27:$H$27</definedName>
    <definedName name="_xlnm.Print_Area" localSheetId="0">'Mit Satzpunkten 9 Teams'!$A$1:$AC$77</definedName>
    <definedName name="_xlnm.Print_Area" localSheetId="2">'Ohne Satzpunkte'!$A$11:$J$49</definedName>
    <definedName name="Ergebnis" localSheetId="1">'Mit Satzpunkten 8 Teams '!$X$6:$X$9</definedName>
    <definedName name="Ergebnis" localSheetId="0">'Mit Satzpunkten 9 Teams'!$X$6:$X$9</definedName>
    <definedName name="Ergebnis" localSheetId="2">'Ohne Satzpunkte'!$I$6:$I$9</definedName>
    <definedName name="Ergebnis">#REF!</definedName>
    <definedName name="Z_0B56D69E_7096_40A9_8546_F78A71507011_.wvu.Cols" localSheetId="1" hidden="1">'Mit Satzpunkten 8 Teams '!$X:$X</definedName>
    <definedName name="Z_0B56D69E_7096_40A9_8546_F78A71507011_.wvu.Cols" localSheetId="0" hidden="1">'Mit Satzpunkten 9 Teams'!$X:$X</definedName>
    <definedName name="Z_0B56D69E_7096_40A9_8546_F78A71507011_.wvu.FilterData" localSheetId="1" hidden="1">'Mit Satzpunkten 8 Teams '!$B$50:$M$50</definedName>
    <definedName name="Z_0B56D69E_7096_40A9_8546_F78A71507011_.wvu.FilterData" localSheetId="0" hidden="1">'Mit Satzpunkten 9 Teams'!$B$54:$M$54</definedName>
    <definedName name="Z_0B56D69E_7096_40A9_8546_F78A71507011_.wvu.FilterData" localSheetId="2" hidden="1">'Ohne Satzpunkte'!$B$27:$H$27</definedName>
    <definedName name="Z_0B56D69E_7096_40A9_8546_F78A71507011_.wvu.PrintArea" localSheetId="2" hidden="1">'Ohne Satzpunkte'!$A$11:$J$49</definedName>
    <definedName name="Z_0B56D69E_7096_40A9_8546_F78A71507011_.wvu.Rows" localSheetId="0" hidden="1">'Mit Satzpunkten 9 Teams'!$1:$10,'Mit Satzpunkten 9 Teams'!$53:$64</definedName>
    <definedName name="Z_0B56D69E_7096_40A9_8546_F78A71507011_.wvu.Rows" localSheetId="2" hidden="1">'Ohne Satzpunkte'!$26:$36</definedName>
    <definedName name="Z_68A71C6C_FDA9_48C3_A6AF_EB27661AE949_.wvu.Cols" localSheetId="1" hidden="1">'Mit Satzpunkten 8 Teams '!$X:$X</definedName>
    <definedName name="Z_68A71C6C_FDA9_48C3_A6AF_EB27661AE949_.wvu.Cols" localSheetId="0" hidden="1">'Mit Satzpunkten 9 Teams'!$X:$X</definedName>
    <definedName name="Z_68A71C6C_FDA9_48C3_A6AF_EB27661AE949_.wvu.FilterData" localSheetId="1" hidden="1">'Mit Satzpunkten 8 Teams '!$B$50:$M$50</definedName>
    <definedName name="Z_68A71C6C_FDA9_48C3_A6AF_EB27661AE949_.wvu.FilterData" localSheetId="0" hidden="1">'Mit Satzpunkten 9 Teams'!$B$54:$M$54</definedName>
    <definedName name="Z_68A71C6C_FDA9_48C3_A6AF_EB27661AE949_.wvu.FilterData" localSheetId="2" hidden="1">'Ohne Satzpunkte'!$B$27:$H$27</definedName>
    <definedName name="Z_68A71C6C_FDA9_48C3_A6AF_EB27661AE949_.wvu.PrintArea" localSheetId="2" hidden="1">'Ohne Satzpunkte'!$A$11:$J$49</definedName>
    <definedName name="Z_68A71C6C_FDA9_48C3_A6AF_EB27661AE949_.wvu.Rows" localSheetId="2" hidden="1">'Ohne Satzpunkte'!$26:$36</definedName>
    <definedName name="Z_822CCC9C_B8C7_4250_9966_C6DB219D30D6_.wvu.Cols" localSheetId="1" hidden="1">'Mit Satzpunkten 8 Teams '!$X:$X</definedName>
    <definedName name="Z_822CCC9C_B8C7_4250_9966_C6DB219D30D6_.wvu.Cols" localSheetId="0" hidden="1">'Mit Satzpunkten 9 Teams'!$X:$X</definedName>
    <definedName name="Z_822CCC9C_B8C7_4250_9966_C6DB219D30D6_.wvu.FilterData" localSheetId="1" hidden="1">'Mit Satzpunkten 8 Teams '!$B$50:$M$50</definedName>
    <definedName name="Z_822CCC9C_B8C7_4250_9966_C6DB219D30D6_.wvu.FilterData" localSheetId="0" hidden="1">'Mit Satzpunkten 9 Teams'!$B$54:$M$54</definedName>
    <definedName name="Z_822CCC9C_B8C7_4250_9966_C6DB219D30D6_.wvu.FilterData" localSheetId="2" hidden="1">'Ohne Satzpunkte'!$B$27:$H$27</definedName>
    <definedName name="Z_822CCC9C_B8C7_4250_9966_C6DB219D30D6_.wvu.PrintArea" localSheetId="2" hidden="1">'Ohne Satzpunkte'!$A$11:$J$49</definedName>
    <definedName name="Z_822CCC9C_B8C7_4250_9966_C6DB219D30D6_.wvu.Rows" localSheetId="0" hidden="1">'Mit Satzpunkten 9 Teams'!$1:$10,'Mit Satzpunkten 9 Teams'!$13:$50,'Mit Satzpunkten 9 Teams'!$53:$64</definedName>
    <definedName name="Z_822CCC9C_B8C7_4250_9966_C6DB219D30D6_.wvu.Rows" localSheetId="2" hidden="1">'Ohne Satzpunkte'!$26:$36</definedName>
  </definedNames>
  <calcPr calcId="191029"/>
  <customWorkbookViews>
    <customWorkbookView name="Komplett" guid="{68A71C6C-FDA9-48C3-A6AF-EB27661AE949}" maximized="1" xWindow="-9" yWindow="-9" windowWidth="1938" windowHeight="1048" activeSheetId="5"/>
    <customWorkbookView name="Tabelle und Spielübersicht" guid="{0B56D69E-7096-40A9-8546-F78A71507011}" maximized="1" xWindow="-9" yWindow="-9" windowWidth="1938" windowHeight="1048" activeSheetId="5"/>
    <customWorkbookView name="nur Tabelle" guid="{822CCC9C-B8C7-4250-9966-C6DB219D30D6}" maximized="1" xWindow="-9" yWindow="-9" windowWidth="1938" windowHeight="1048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5" l="1"/>
  <c r="C28" i="5"/>
  <c r="C29" i="5"/>
  <c r="C27" i="5"/>
  <c r="B29" i="5"/>
  <c r="B28" i="5"/>
  <c r="B27" i="5"/>
  <c r="C19" i="5"/>
  <c r="B19" i="5"/>
  <c r="H18" i="5"/>
  <c r="P18" i="5"/>
  <c r="P42" i="5"/>
  <c r="R42" i="5"/>
  <c r="L34" i="5"/>
  <c r="N34" i="5"/>
  <c r="P34" i="5"/>
  <c r="R34" i="5"/>
  <c r="R26" i="5"/>
  <c r="P26" i="5"/>
  <c r="N26" i="5"/>
  <c r="L26" i="5"/>
  <c r="J26" i="5"/>
  <c r="H26" i="5"/>
  <c r="R46" i="5"/>
  <c r="R38" i="5"/>
  <c r="P38" i="5"/>
  <c r="N38" i="5"/>
  <c r="J30" i="5"/>
  <c r="L30" i="5"/>
  <c r="N30" i="5"/>
  <c r="P30" i="5"/>
  <c r="R30" i="5"/>
  <c r="R22" i="5"/>
  <c r="P22" i="5"/>
  <c r="N22" i="5"/>
  <c r="L22" i="5"/>
  <c r="J22" i="5"/>
  <c r="H22" i="5"/>
  <c r="N61" i="5"/>
  <c r="N60" i="5"/>
  <c r="N63" i="5"/>
  <c r="N62" i="5"/>
  <c r="N59" i="5"/>
  <c r="F22" i="5"/>
  <c r="M55" i="5"/>
  <c r="B55" i="5"/>
  <c r="N55" i="5"/>
  <c r="B56" i="5"/>
  <c r="M56" i="5"/>
  <c r="N56" i="5"/>
  <c r="B57" i="5"/>
  <c r="N57" i="5"/>
  <c r="B58" i="5"/>
  <c r="M58" i="5"/>
  <c r="B59" i="5"/>
  <c r="M59" i="5"/>
  <c r="B60" i="5"/>
  <c r="M60" i="5"/>
  <c r="B61" i="5"/>
  <c r="M61" i="5"/>
  <c r="B62" i="5"/>
  <c r="M62" i="5"/>
  <c r="B63" i="5"/>
  <c r="M63" i="5"/>
  <c r="D18" i="5"/>
  <c r="M57" i="5" l="1"/>
  <c r="O57" i="5" s="1"/>
  <c r="N58" i="5"/>
  <c r="O58" i="5" s="1"/>
  <c r="O62" i="5"/>
  <c r="O63" i="5"/>
  <c r="O59" i="5"/>
  <c r="O56" i="5"/>
  <c r="O60" i="5"/>
  <c r="O55" i="5"/>
  <c r="O61" i="5"/>
  <c r="A31" i="5" l="1"/>
  <c r="R14" i="6" l="1"/>
  <c r="D14" i="6"/>
  <c r="J63" i="6" l="1"/>
  <c r="I63" i="6"/>
  <c r="H63" i="6"/>
  <c r="G63" i="6"/>
  <c r="N58" i="6"/>
  <c r="M58" i="6"/>
  <c r="B58" i="6"/>
  <c r="N57" i="6"/>
  <c r="M57" i="6"/>
  <c r="B57" i="6"/>
  <c r="N56" i="6"/>
  <c r="M56" i="6"/>
  <c r="B56" i="6"/>
  <c r="N55" i="6"/>
  <c r="M55" i="6"/>
  <c r="B55" i="6"/>
  <c r="N54" i="6"/>
  <c r="M54" i="6"/>
  <c r="B54" i="6"/>
  <c r="N53" i="6"/>
  <c r="M53" i="6"/>
  <c r="B53" i="6"/>
  <c r="N52" i="6"/>
  <c r="M52" i="6"/>
  <c r="B52" i="6"/>
  <c r="N51" i="6"/>
  <c r="M51" i="6"/>
  <c r="B51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43" i="6"/>
  <c r="P42" i="6"/>
  <c r="M41" i="6"/>
  <c r="L41" i="6"/>
  <c r="K41" i="6"/>
  <c r="J41" i="6"/>
  <c r="I41" i="6"/>
  <c r="H41" i="6"/>
  <c r="G41" i="6"/>
  <c r="F41" i="6"/>
  <c r="E41" i="6"/>
  <c r="D41" i="6"/>
  <c r="C41" i="6"/>
  <c r="B41" i="6"/>
  <c r="M40" i="6"/>
  <c r="L40" i="6"/>
  <c r="K40" i="6"/>
  <c r="J40" i="6"/>
  <c r="I40" i="6"/>
  <c r="H40" i="6"/>
  <c r="G40" i="6"/>
  <c r="F40" i="6"/>
  <c r="E40" i="6"/>
  <c r="D40" i="6"/>
  <c r="C40" i="6"/>
  <c r="B40" i="6"/>
  <c r="M39" i="6"/>
  <c r="L39" i="6"/>
  <c r="K39" i="6"/>
  <c r="J39" i="6"/>
  <c r="I39" i="6"/>
  <c r="H39" i="6"/>
  <c r="G39" i="6"/>
  <c r="F39" i="6"/>
  <c r="E39" i="6"/>
  <c r="D39" i="6"/>
  <c r="C39" i="6"/>
  <c r="B39" i="6"/>
  <c r="A39" i="6"/>
  <c r="P38" i="6"/>
  <c r="N38" i="6"/>
  <c r="K37" i="6"/>
  <c r="J37" i="6"/>
  <c r="I37" i="6"/>
  <c r="H37" i="6"/>
  <c r="G37" i="6"/>
  <c r="F37" i="6"/>
  <c r="E37" i="6"/>
  <c r="D37" i="6"/>
  <c r="C37" i="6"/>
  <c r="B37" i="6"/>
  <c r="K36" i="6"/>
  <c r="J36" i="6"/>
  <c r="I36" i="6"/>
  <c r="H36" i="6"/>
  <c r="G36" i="6"/>
  <c r="F36" i="6"/>
  <c r="E36" i="6"/>
  <c r="D36" i="6"/>
  <c r="C36" i="6"/>
  <c r="B36" i="6"/>
  <c r="K35" i="6"/>
  <c r="J35" i="6"/>
  <c r="I35" i="6"/>
  <c r="H35" i="6"/>
  <c r="G35" i="6"/>
  <c r="F35" i="6"/>
  <c r="E35" i="6"/>
  <c r="D35" i="6"/>
  <c r="C35" i="6"/>
  <c r="B35" i="6"/>
  <c r="A35" i="6"/>
  <c r="P34" i="6"/>
  <c r="N34" i="6"/>
  <c r="L34" i="6"/>
  <c r="I33" i="6"/>
  <c r="H33" i="6"/>
  <c r="G33" i="6"/>
  <c r="F33" i="6"/>
  <c r="E33" i="6"/>
  <c r="D33" i="6"/>
  <c r="C33" i="6"/>
  <c r="B33" i="6"/>
  <c r="I32" i="6"/>
  <c r="H32" i="6"/>
  <c r="G32" i="6"/>
  <c r="F32" i="6"/>
  <c r="E32" i="6"/>
  <c r="D32" i="6"/>
  <c r="C32" i="6"/>
  <c r="B32" i="6"/>
  <c r="I31" i="6"/>
  <c r="H31" i="6"/>
  <c r="H34" i="6" s="1"/>
  <c r="G31" i="6"/>
  <c r="F31" i="6"/>
  <c r="E31" i="6"/>
  <c r="D31" i="6"/>
  <c r="D34" i="6" s="1"/>
  <c r="C31" i="6"/>
  <c r="B31" i="6"/>
  <c r="A31" i="6"/>
  <c r="P30" i="6"/>
  <c r="N30" i="6"/>
  <c r="L30" i="6"/>
  <c r="J30" i="6"/>
  <c r="G29" i="6"/>
  <c r="F29" i="6"/>
  <c r="E29" i="6"/>
  <c r="D29" i="6"/>
  <c r="C29" i="6"/>
  <c r="B29" i="6"/>
  <c r="G28" i="6"/>
  <c r="F28" i="6"/>
  <c r="E28" i="6"/>
  <c r="D28" i="6"/>
  <c r="C28" i="6"/>
  <c r="B28" i="6"/>
  <c r="G27" i="6"/>
  <c r="F27" i="6"/>
  <c r="E27" i="6"/>
  <c r="D27" i="6"/>
  <c r="C27" i="6"/>
  <c r="B27" i="6"/>
  <c r="A27" i="6"/>
  <c r="P26" i="6"/>
  <c r="N26" i="6"/>
  <c r="L26" i="6"/>
  <c r="J26" i="6"/>
  <c r="H26" i="6"/>
  <c r="E25" i="6"/>
  <c r="D25" i="6"/>
  <c r="C25" i="6"/>
  <c r="B25" i="6"/>
  <c r="E24" i="6"/>
  <c r="D24" i="6"/>
  <c r="C24" i="6"/>
  <c r="B24" i="6"/>
  <c r="E23" i="6"/>
  <c r="D23" i="6"/>
  <c r="C23" i="6"/>
  <c r="B23" i="6"/>
  <c r="A23" i="6"/>
  <c r="P22" i="6"/>
  <c r="N22" i="6"/>
  <c r="L22" i="6"/>
  <c r="J22" i="6"/>
  <c r="H22" i="6"/>
  <c r="F22" i="6"/>
  <c r="C21" i="6"/>
  <c r="B21" i="6"/>
  <c r="C20" i="6"/>
  <c r="B20" i="6"/>
  <c r="C19" i="6"/>
  <c r="B19" i="6"/>
  <c r="A19" i="6"/>
  <c r="P18" i="6"/>
  <c r="N18" i="6"/>
  <c r="L18" i="6"/>
  <c r="J18" i="6"/>
  <c r="H18" i="6"/>
  <c r="F18" i="6"/>
  <c r="D18" i="6"/>
  <c r="A15" i="6"/>
  <c r="P14" i="6"/>
  <c r="N14" i="6"/>
  <c r="L14" i="6"/>
  <c r="J14" i="6"/>
  <c r="H14" i="6"/>
  <c r="F14" i="6"/>
  <c r="B14" i="6"/>
  <c r="O54" i="6" l="1"/>
  <c r="D26" i="6"/>
  <c r="B26" i="6"/>
  <c r="I51" i="6"/>
  <c r="N46" i="6"/>
  <c r="H51" i="6"/>
  <c r="F38" i="6"/>
  <c r="B42" i="6"/>
  <c r="J42" i="6"/>
  <c r="O57" i="6"/>
  <c r="F46" i="6"/>
  <c r="B34" i="6"/>
  <c r="D42" i="6"/>
  <c r="L42" i="6"/>
  <c r="B46" i="6"/>
  <c r="J46" i="6"/>
  <c r="H46" i="6"/>
  <c r="F42" i="6"/>
  <c r="O53" i="6"/>
  <c r="D38" i="6"/>
  <c r="K51" i="6"/>
  <c r="B22" i="6"/>
  <c r="J52" i="6" s="1"/>
  <c r="B30" i="6"/>
  <c r="F30" i="6"/>
  <c r="F34" i="6"/>
  <c r="B38" i="6"/>
  <c r="J38" i="6"/>
  <c r="H38" i="6"/>
  <c r="H42" i="6"/>
  <c r="D46" i="6"/>
  <c r="L46" i="6"/>
  <c r="O51" i="6"/>
  <c r="O52" i="6"/>
  <c r="O56" i="6"/>
  <c r="O55" i="6"/>
  <c r="O58" i="6"/>
  <c r="I53" i="6"/>
  <c r="K53" i="6"/>
  <c r="G53" i="6"/>
  <c r="H53" i="6"/>
  <c r="F53" i="6"/>
  <c r="J53" i="6"/>
  <c r="D30" i="6"/>
  <c r="F51" i="6"/>
  <c r="J51" i="6"/>
  <c r="G51" i="6"/>
  <c r="F57" i="6" l="1"/>
  <c r="J57" i="6"/>
  <c r="K55" i="6"/>
  <c r="E51" i="6"/>
  <c r="G54" i="6"/>
  <c r="G58" i="6"/>
  <c r="I52" i="6"/>
  <c r="I54" i="6"/>
  <c r="I56" i="6"/>
  <c r="F55" i="6"/>
  <c r="G57" i="6"/>
  <c r="L57" i="6" s="1"/>
  <c r="H55" i="6"/>
  <c r="J54" i="6"/>
  <c r="G55" i="6"/>
  <c r="H54" i="6"/>
  <c r="I55" i="6"/>
  <c r="H58" i="6"/>
  <c r="G56" i="6"/>
  <c r="H57" i="6"/>
  <c r="H56" i="6"/>
  <c r="K57" i="6"/>
  <c r="H52" i="6"/>
  <c r="D51" i="6"/>
  <c r="K52" i="6"/>
  <c r="J58" i="6"/>
  <c r="F56" i="6"/>
  <c r="G52" i="6"/>
  <c r="I57" i="6"/>
  <c r="F52" i="6"/>
  <c r="J55" i="6"/>
  <c r="K56" i="6"/>
  <c r="K58" i="6"/>
  <c r="F58" i="6"/>
  <c r="J56" i="6"/>
  <c r="F54" i="6"/>
  <c r="I58" i="6"/>
  <c r="L51" i="6"/>
  <c r="K54" i="6"/>
  <c r="D53" i="6"/>
  <c r="E53" i="6"/>
  <c r="L53" i="6"/>
  <c r="H14" i="5"/>
  <c r="J14" i="5"/>
  <c r="L14" i="5"/>
  <c r="N14" i="5"/>
  <c r="P14" i="5"/>
  <c r="R14" i="5"/>
  <c r="F18" i="5"/>
  <c r="K55" i="5" s="1"/>
  <c r="J18" i="5"/>
  <c r="L18" i="5"/>
  <c r="N18" i="5"/>
  <c r="R18" i="5"/>
  <c r="B20" i="5"/>
  <c r="C20" i="5"/>
  <c r="B21" i="5"/>
  <c r="C21" i="5"/>
  <c r="B23" i="5"/>
  <c r="C23" i="5"/>
  <c r="D23" i="5"/>
  <c r="E23" i="5"/>
  <c r="B24" i="5"/>
  <c r="C24" i="5"/>
  <c r="E24" i="5"/>
  <c r="B25" i="5"/>
  <c r="C25" i="5"/>
  <c r="D25" i="5"/>
  <c r="E25" i="5"/>
  <c r="A27" i="5"/>
  <c r="D27" i="5"/>
  <c r="E27" i="5"/>
  <c r="F27" i="5"/>
  <c r="G27" i="5"/>
  <c r="D28" i="5"/>
  <c r="E28" i="5"/>
  <c r="F28" i="5"/>
  <c r="G28" i="5"/>
  <c r="D29" i="5"/>
  <c r="E29" i="5"/>
  <c r="F29" i="5"/>
  <c r="G29" i="5"/>
  <c r="B31" i="5"/>
  <c r="C31" i="5"/>
  <c r="D31" i="5"/>
  <c r="E31" i="5"/>
  <c r="F31" i="5"/>
  <c r="G31" i="5"/>
  <c r="B32" i="5"/>
  <c r="C32" i="5"/>
  <c r="D32" i="5"/>
  <c r="E32" i="5"/>
  <c r="F32" i="5"/>
  <c r="G32" i="5"/>
  <c r="B33" i="5"/>
  <c r="C33" i="5"/>
  <c r="D33" i="5"/>
  <c r="E33" i="5"/>
  <c r="F33" i="5"/>
  <c r="G33" i="5"/>
  <c r="H33" i="5"/>
  <c r="I33" i="5"/>
  <c r="A35" i="5"/>
  <c r="B35" i="5"/>
  <c r="C35" i="5"/>
  <c r="D35" i="5"/>
  <c r="E35" i="5"/>
  <c r="F35" i="5"/>
  <c r="G35" i="5"/>
  <c r="H35" i="5"/>
  <c r="I35" i="5"/>
  <c r="J35" i="5"/>
  <c r="K35" i="5"/>
  <c r="B36" i="5"/>
  <c r="C36" i="5"/>
  <c r="D36" i="5"/>
  <c r="E36" i="5"/>
  <c r="F36" i="5"/>
  <c r="G36" i="5"/>
  <c r="H36" i="5"/>
  <c r="I36" i="5"/>
  <c r="J36" i="5"/>
  <c r="K36" i="5"/>
  <c r="B37" i="5"/>
  <c r="C37" i="5"/>
  <c r="D37" i="5"/>
  <c r="E37" i="5"/>
  <c r="F37" i="5"/>
  <c r="G37" i="5"/>
  <c r="H37" i="5"/>
  <c r="I37" i="5"/>
  <c r="K37" i="5"/>
  <c r="A39" i="5"/>
  <c r="B39" i="5"/>
  <c r="C39" i="5"/>
  <c r="D39" i="5"/>
  <c r="E39" i="5"/>
  <c r="F39" i="5"/>
  <c r="G39" i="5"/>
  <c r="H39" i="5"/>
  <c r="I39" i="5"/>
  <c r="J39" i="5"/>
  <c r="K39" i="5"/>
  <c r="L39" i="5"/>
  <c r="M39" i="5"/>
  <c r="B40" i="5"/>
  <c r="C40" i="5"/>
  <c r="D40" i="5"/>
  <c r="E40" i="5"/>
  <c r="F40" i="5"/>
  <c r="G40" i="5"/>
  <c r="H40" i="5"/>
  <c r="I40" i="5"/>
  <c r="J40" i="5"/>
  <c r="K40" i="5"/>
  <c r="L40" i="5"/>
  <c r="M40" i="5"/>
  <c r="B41" i="5"/>
  <c r="C41" i="5"/>
  <c r="D41" i="5"/>
  <c r="E41" i="5"/>
  <c r="F41" i="5"/>
  <c r="G41" i="5"/>
  <c r="H41" i="5"/>
  <c r="I41" i="5"/>
  <c r="J41" i="5"/>
  <c r="K41" i="5"/>
  <c r="L41" i="5"/>
  <c r="M41" i="5"/>
  <c r="A43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B44" i="5"/>
  <c r="C44" i="5"/>
  <c r="D44" i="5"/>
  <c r="E44" i="5"/>
  <c r="F44" i="5"/>
  <c r="G44" i="5"/>
  <c r="H44" i="5"/>
  <c r="I44" i="5"/>
  <c r="J44" i="5"/>
  <c r="K44" i="5"/>
  <c r="L44" i="5"/>
  <c r="M44" i="5"/>
  <c r="O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A47" i="5"/>
  <c r="B47" i="5"/>
  <c r="C47" i="5"/>
  <c r="D47" i="5"/>
  <c r="E47" i="5"/>
  <c r="F47" i="5"/>
  <c r="G47" i="5"/>
  <c r="H47" i="5"/>
  <c r="I47" i="5"/>
  <c r="J47" i="5"/>
  <c r="K47" i="5"/>
  <c r="L47" i="5"/>
  <c r="M47" i="5"/>
  <c r="B48" i="5"/>
  <c r="C48" i="5"/>
  <c r="D48" i="5"/>
  <c r="E48" i="5"/>
  <c r="F48" i="5"/>
  <c r="G48" i="5"/>
  <c r="H48" i="5"/>
  <c r="I48" i="5"/>
  <c r="J48" i="5"/>
  <c r="K48" i="5"/>
  <c r="L48" i="5"/>
  <c r="M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J55" i="5" l="1"/>
  <c r="I55" i="5"/>
  <c r="H55" i="5"/>
  <c r="F30" i="5"/>
  <c r="F42" i="5"/>
  <c r="F38" i="5"/>
  <c r="F50" i="5"/>
  <c r="F34" i="5"/>
  <c r="L42" i="5"/>
  <c r="E58" i="6"/>
  <c r="L50" i="5"/>
  <c r="H38" i="5"/>
  <c r="E55" i="6"/>
  <c r="L54" i="6"/>
  <c r="L56" i="6"/>
  <c r="E57" i="6"/>
  <c r="L58" i="6"/>
  <c r="D57" i="6"/>
  <c r="D58" i="6"/>
  <c r="D54" i="6"/>
  <c r="D55" i="6"/>
  <c r="D52" i="6"/>
  <c r="E56" i="6"/>
  <c r="D56" i="6"/>
  <c r="E52" i="6"/>
  <c r="L55" i="6"/>
  <c r="E54" i="6"/>
  <c r="L52" i="6"/>
  <c r="D34" i="5"/>
  <c r="D26" i="5"/>
  <c r="D50" i="5"/>
  <c r="N50" i="5"/>
  <c r="N46" i="5"/>
  <c r="D42" i="5"/>
  <c r="H46" i="5"/>
  <c r="F46" i="5"/>
  <c r="H50" i="5"/>
  <c r="J42" i="5"/>
  <c r="B42" i="5"/>
  <c r="B26" i="5"/>
  <c r="P50" i="5"/>
  <c r="H34" i="5"/>
  <c r="J50" i="5"/>
  <c r="B50" i="5"/>
  <c r="L46" i="5"/>
  <c r="D46" i="5"/>
  <c r="J46" i="5"/>
  <c r="B46" i="5"/>
  <c r="H42" i="5"/>
  <c r="B34" i="5"/>
  <c r="B22" i="5"/>
  <c r="D38" i="5"/>
  <c r="J38" i="5"/>
  <c r="B38" i="5"/>
  <c r="D30" i="5"/>
  <c r="K58" i="5" s="1"/>
  <c r="J59" i="5" l="1"/>
  <c r="H59" i="5"/>
  <c r="K59" i="5"/>
  <c r="I59" i="5"/>
  <c r="F55" i="5"/>
  <c r="K61" i="5"/>
  <c r="J61" i="5"/>
  <c r="H61" i="5"/>
  <c r="I61" i="5"/>
  <c r="J60" i="5"/>
  <c r="K60" i="5"/>
  <c r="H60" i="5"/>
  <c r="I60" i="5"/>
  <c r="G55" i="5"/>
  <c r="E55" i="5" s="1"/>
  <c r="H62" i="5"/>
  <c r="I62" i="5"/>
  <c r="J62" i="5"/>
  <c r="K62" i="5"/>
  <c r="H63" i="5"/>
  <c r="J63" i="5"/>
  <c r="K63" i="5"/>
  <c r="I63" i="5"/>
  <c r="I57" i="5"/>
  <c r="H57" i="5"/>
  <c r="J57" i="5"/>
  <c r="K57" i="5"/>
  <c r="D55" i="5"/>
  <c r="J58" i="5"/>
  <c r="H58" i="5"/>
  <c r="I58" i="5"/>
  <c r="K56" i="5"/>
  <c r="H56" i="5"/>
  <c r="I56" i="5"/>
  <c r="J56" i="5"/>
  <c r="K65" i="6"/>
  <c r="K64" i="6"/>
  <c r="K66" i="6"/>
  <c r="A66" i="6" s="1"/>
  <c r="C66" i="6" s="1"/>
  <c r="K71" i="6"/>
  <c r="A71" i="6" s="1"/>
  <c r="E71" i="6" s="1"/>
  <c r="K68" i="6"/>
  <c r="A68" i="6" s="1"/>
  <c r="E68" i="6" s="1"/>
  <c r="K67" i="6"/>
  <c r="A67" i="6" s="1"/>
  <c r="H67" i="6" s="1"/>
  <c r="K69" i="6"/>
  <c r="A69" i="6" s="1"/>
  <c r="E69" i="6" s="1"/>
  <c r="K70" i="6"/>
  <c r="A70" i="6" s="1"/>
  <c r="H70" i="6" s="1"/>
  <c r="A65" i="6"/>
  <c r="D65" i="6" s="1"/>
  <c r="A64" i="6"/>
  <c r="I64" i="6" s="1"/>
  <c r="G63" i="5" l="1"/>
  <c r="E63" i="5" s="1"/>
  <c r="G59" i="5"/>
  <c r="E59" i="5" s="1"/>
  <c r="G58" i="5"/>
  <c r="E58" i="5" s="1"/>
  <c r="G57" i="5"/>
  <c r="E57" i="5" s="1"/>
  <c r="D62" i="5"/>
  <c r="F62" i="5"/>
  <c r="G56" i="5"/>
  <c r="E56" i="5" s="1"/>
  <c r="F56" i="5"/>
  <c r="G60" i="5"/>
  <c r="E60" i="5" s="1"/>
  <c r="G61" i="5"/>
  <c r="E61" i="5" s="1"/>
  <c r="D59" i="5"/>
  <c r="F59" i="5"/>
  <c r="D63" i="5"/>
  <c r="F63" i="5"/>
  <c r="F58" i="5"/>
  <c r="F57" i="5"/>
  <c r="D57" i="5"/>
  <c r="G62" i="5"/>
  <c r="E62" i="5" s="1"/>
  <c r="F60" i="5"/>
  <c r="D60" i="5"/>
  <c r="F61" i="5"/>
  <c r="D61" i="5"/>
  <c r="D58" i="5"/>
  <c r="D56" i="5"/>
  <c r="I65" i="6"/>
  <c r="C65" i="6"/>
  <c r="G65" i="6"/>
  <c r="C64" i="6"/>
  <c r="E70" i="6"/>
  <c r="C68" i="6"/>
  <c r="D67" i="6"/>
  <c r="E65" i="6"/>
  <c r="H65" i="6"/>
  <c r="C70" i="6"/>
  <c r="I67" i="6"/>
  <c r="J65" i="6"/>
  <c r="C69" i="6"/>
  <c r="D71" i="6"/>
  <c r="D70" i="6"/>
  <c r="G68" i="6"/>
  <c r="H64" i="6"/>
  <c r="J66" i="6"/>
  <c r="C71" i="6"/>
  <c r="E64" i="6"/>
  <c r="D69" i="6"/>
  <c r="G66" i="6"/>
  <c r="G64" i="6"/>
  <c r="J70" i="6"/>
  <c r="I68" i="6"/>
  <c r="H66" i="6"/>
  <c r="I71" i="6"/>
  <c r="G71" i="6"/>
  <c r="H71" i="6"/>
  <c r="J71" i="6"/>
  <c r="I70" i="6"/>
  <c r="G69" i="6"/>
  <c r="J69" i="6"/>
  <c r="D68" i="6"/>
  <c r="J68" i="6"/>
  <c r="H69" i="6"/>
  <c r="I69" i="6"/>
  <c r="G70" i="6"/>
  <c r="H68" i="6"/>
  <c r="E67" i="6"/>
  <c r="G67" i="6"/>
  <c r="D66" i="6"/>
  <c r="E66" i="6"/>
  <c r="D64" i="6"/>
  <c r="J64" i="6"/>
  <c r="J67" i="6"/>
  <c r="C67" i="6"/>
  <c r="I66" i="6"/>
  <c r="L59" i="5" l="1"/>
  <c r="L61" i="5"/>
  <c r="L58" i="5"/>
  <c r="L63" i="5"/>
  <c r="L60" i="5"/>
  <c r="L57" i="5"/>
  <c r="L62" i="5"/>
  <c r="L56" i="5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F28" i="4"/>
  <c r="E28" i="4"/>
  <c r="C28" i="4"/>
  <c r="B28" i="4"/>
  <c r="I23" i="4"/>
  <c r="H23" i="4"/>
  <c r="G23" i="4"/>
  <c r="F23" i="4"/>
  <c r="E23" i="4"/>
  <c r="D23" i="4"/>
  <c r="C23" i="4"/>
  <c r="B23" i="4"/>
  <c r="A23" i="4"/>
  <c r="H22" i="4"/>
  <c r="G22" i="4"/>
  <c r="F22" i="4"/>
  <c r="E22" i="4"/>
  <c r="D22" i="4"/>
  <c r="C22" i="4"/>
  <c r="B22" i="4"/>
  <c r="A22" i="4"/>
  <c r="G21" i="4"/>
  <c r="F21" i="4"/>
  <c r="E21" i="4"/>
  <c r="D21" i="4"/>
  <c r="C21" i="4"/>
  <c r="B21" i="4"/>
  <c r="A21" i="4"/>
  <c r="F20" i="4"/>
  <c r="E20" i="4"/>
  <c r="D20" i="4"/>
  <c r="C20" i="4"/>
  <c r="B20" i="4"/>
  <c r="A20" i="4"/>
  <c r="E19" i="4"/>
  <c r="D19" i="4"/>
  <c r="C19" i="4"/>
  <c r="B19" i="4"/>
  <c r="A19" i="4"/>
  <c r="D18" i="4"/>
  <c r="C18" i="4"/>
  <c r="B18" i="4"/>
  <c r="A18" i="4"/>
  <c r="C17" i="4"/>
  <c r="B17" i="4"/>
  <c r="A17" i="4"/>
  <c r="B16" i="4"/>
  <c r="E29" i="4" s="1"/>
  <c r="A16" i="4"/>
  <c r="A15" i="4"/>
  <c r="J14" i="4"/>
  <c r="I14" i="4"/>
  <c r="H14" i="4"/>
  <c r="G14" i="4"/>
  <c r="F14" i="4"/>
  <c r="E14" i="4"/>
  <c r="D14" i="4"/>
  <c r="C14" i="4"/>
  <c r="B14" i="4"/>
  <c r="G28" i="4" l="1"/>
  <c r="F30" i="4"/>
  <c r="F32" i="4"/>
  <c r="F34" i="4"/>
  <c r="E35" i="4"/>
  <c r="E36" i="4"/>
  <c r="E31" i="4"/>
  <c r="E32" i="4"/>
  <c r="E30" i="4"/>
  <c r="E33" i="4"/>
  <c r="E34" i="4"/>
  <c r="F36" i="4"/>
  <c r="D28" i="4"/>
  <c r="F29" i="4"/>
  <c r="G29" i="4" s="1"/>
  <c r="F31" i="4"/>
  <c r="F33" i="4"/>
  <c r="F35" i="4"/>
  <c r="D35" i="4" l="1"/>
  <c r="G30" i="4"/>
  <c r="G33" i="4"/>
  <c r="G36" i="4"/>
  <c r="D34" i="4"/>
  <c r="G32" i="4"/>
  <c r="D31" i="4"/>
  <c r="D32" i="4"/>
  <c r="G34" i="4"/>
  <c r="D30" i="4"/>
  <c r="D29" i="4"/>
  <c r="D33" i="4"/>
  <c r="G31" i="4"/>
  <c r="D36" i="4"/>
  <c r="G35" i="4"/>
  <c r="E49" i="4" l="1"/>
  <c r="A49" i="4" s="1"/>
  <c r="D49" i="4" s="1"/>
  <c r="E42" i="4"/>
  <c r="A42" i="4" s="1"/>
  <c r="E46" i="4"/>
  <c r="A46" i="4" s="1"/>
  <c r="E44" i="4"/>
  <c r="A44" i="4" s="1"/>
  <c r="E48" i="4"/>
  <c r="A48" i="4" s="1"/>
  <c r="E43" i="4"/>
  <c r="A43" i="4" s="1"/>
  <c r="E47" i="4"/>
  <c r="A47" i="4" s="1"/>
  <c r="E41" i="4"/>
  <c r="A41" i="4" s="1"/>
  <c r="E45" i="4"/>
  <c r="A45" i="4" s="1"/>
  <c r="C49" i="4" l="1"/>
  <c r="D46" i="4"/>
  <c r="C46" i="4"/>
  <c r="C43" i="4"/>
  <c r="D43" i="4"/>
  <c r="D42" i="4"/>
  <c r="C42" i="4"/>
  <c r="C47" i="4"/>
  <c r="D47" i="4"/>
  <c r="C45" i="4"/>
  <c r="D45" i="4"/>
  <c r="C48" i="4"/>
  <c r="D48" i="4"/>
  <c r="C41" i="4"/>
  <c r="D41" i="4"/>
  <c r="D44" i="4"/>
  <c r="C44" i="4"/>
  <c r="G74" i="5" l="1"/>
  <c r="A74" i="5" s="1"/>
  <c r="L55" i="5"/>
  <c r="D74" i="5" l="1"/>
  <c r="E74" i="5"/>
  <c r="C74" i="5"/>
  <c r="G68" i="5"/>
  <c r="A68" i="5" s="1"/>
  <c r="G70" i="5"/>
  <c r="A70" i="5" s="1"/>
  <c r="G75" i="5"/>
  <c r="A75" i="5" s="1"/>
  <c r="G73" i="5"/>
  <c r="A73" i="5" s="1"/>
  <c r="G72" i="5"/>
  <c r="A72" i="5" s="1"/>
  <c r="G69" i="5"/>
  <c r="A69" i="5" s="1"/>
  <c r="G76" i="5"/>
  <c r="A76" i="5" s="1"/>
  <c r="G71" i="5"/>
  <c r="A71" i="5" s="1"/>
  <c r="E71" i="5" l="1"/>
  <c r="D71" i="5"/>
  <c r="C71" i="5"/>
  <c r="C73" i="5"/>
  <c r="E73" i="5"/>
  <c r="D73" i="5"/>
  <c r="C68" i="5"/>
  <c r="D68" i="5"/>
  <c r="E68" i="5"/>
  <c r="D76" i="5"/>
  <c r="C76" i="5"/>
  <c r="E76" i="5"/>
  <c r="D75" i="5"/>
  <c r="E75" i="5"/>
  <c r="C75" i="5"/>
  <c r="E72" i="5"/>
  <c r="D72" i="5"/>
  <c r="C72" i="5"/>
  <c r="C69" i="5"/>
  <c r="E69" i="5"/>
  <c r="D69" i="5"/>
  <c r="D70" i="5"/>
  <c r="E70" i="5"/>
  <c r="C70" i="5"/>
</calcChain>
</file>

<file path=xl/sharedStrings.xml><?xml version="1.0" encoding="utf-8"?>
<sst xmlns="http://schemas.openxmlformats.org/spreadsheetml/2006/main" count="117" uniqueCount="57">
  <si>
    <t>2:0</t>
  </si>
  <si>
    <t>2:1</t>
  </si>
  <si>
    <t>1:2</t>
  </si>
  <si>
    <t>0:2</t>
  </si>
  <si>
    <t>Team</t>
  </si>
  <si>
    <t>Spiele</t>
  </si>
  <si>
    <t>Punkte</t>
  </si>
  <si>
    <t>Sätze</t>
  </si>
  <si>
    <t>Platz</t>
  </si>
  <si>
    <t>TU Sport 1</t>
  </si>
  <si>
    <t>TU Sport 2</t>
  </si>
  <si>
    <t>Whoopsy Daisy</t>
  </si>
  <si>
    <t>Theoretiker</t>
  </si>
  <si>
    <t xml:space="preserve">Sätze Gewonne </t>
  </si>
  <si>
    <t>Sätze Verloren</t>
  </si>
  <si>
    <t>Tabelle wird automatisch erstellt</t>
  </si>
  <si>
    <t>Hier Teamnamen Eintragen</t>
  </si>
  <si>
    <t>Mit +/- am linken Rand den Teil der nicht ins PDF soll ausblenden</t>
  </si>
  <si>
    <t>Tabelle</t>
  </si>
  <si>
    <t>Bei Fragen: Jonas.Borgmeyer@gmail.com</t>
  </si>
  <si>
    <t>Ergebnisse nur in oberen rechten Teil eintragen, rest wird automatisch ausgefüllt</t>
  </si>
  <si>
    <t>Tabelle als Zwischenrechnung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</si>
  <si>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</si>
  <si>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</si>
  <si>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</si>
  <si>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</si>
  <si>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</si>
  <si>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</si>
  <si>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</si>
  <si>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</si>
  <si>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</si>
  <si>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Bei weniger als 9 Teams die Spalten in der Ubersicht und Tabelle Löschen und in Feld E41:E49 den Bereich anpassen</t>
  </si>
  <si>
    <t>Satzpunkte:</t>
  </si>
  <si>
    <t>Satzpunkte</t>
  </si>
  <si>
    <t>-</t>
  </si>
  <si>
    <r>
      <t>Bei weniger als 9 Teams die Spalten in der Ubersicht und Tabelle Löschen und in Feld K68:K76 den Bereich anpassen (=KGRÖSSTE($K$55:$K$</t>
    </r>
    <r>
      <rPr>
        <sz val="11"/>
        <color rgb="FFFF0000"/>
        <rFont val="Calibri"/>
        <family val="2"/>
        <scheme val="minor"/>
      </rPr>
      <t>??</t>
    </r>
    <r>
      <rPr>
        <sz val="11"/>
        <color theme="1"/>
        <rFont val="Calibri"/>
        <family val="2"/>
        <scheme val="minor"/>
      </rPr>
      <t>;B68)</t>
    </r>
  </si>
  <si>
    <t>Die ersten vier Mannschaften qualifizieren sich für das Finalturnier</t>
  </si>
  <si>
    <t>TG Sonnenschein</t>
  </si>
  <si>
    <t>Berliner Luft</t>
  </si>
  <si>
    <t>Wertung: Punkte&gt;Satzverhältnis&gt;gewonnene Sätze&gt;Satzpunkteverhältnis&gt;Satzpunkte&gt;Position des Namens oben links</t>
  </si>
  <si>
    <r>
      <t>Bei weniger als 9 Teams die Spalten in der Übersicht und Tabelle Löschen (Entf) und in Feld K68:K76 den Bereich anpassen (=KGRÖSSTE($K$55:$K$</t>
    </r>
    <r>
      <rPr>
        <sz val="11"/>
        <color rgb="FFFF0000"/>
        <rFont val="Calibri"/>
        <family val="2"/>
        <scheme val="minor"/>
      </rPr>
      <t>??</t>
    </r>
    <r>
      <rPr>
        <sz val="11"/>
        <color theme="1"/>
        <rFont val="Calibri"/>
        <family val="2"/>
        <scheme val="minor"/>
      </rPr>
      <t>;B68)</t>
    </r>
  </si>
  <si>
    <r>
      <t xml:space="preserve">Wertung: </t>
    </r>
    <r>
      <rPr>
        <sz val="11"/>
        <color theme="1"/>
        <rFont val="Calibri"/>
        <family val="2"/>
        <scheme val="minor"/>
      </rPr>
      <t>Punkte&gt;Satzverhältnis&gt;gewonnene Sätze&gt;Satzpunkteverhältnis&gt;Satzpunkte&gt;Position des Namens oben links</t>
    </r>
  </si>
  <si>
    <r>
      <t xml:space="preserve">Satzpunkte nur in </t>
    </r>
    <r>
      <rPr>
        <b/>
        <sz val="11"/>
        <color rgb="FFFF0000"/>
        <rFont val="Calibri"/>
        <family val="2"/>
        <scheme val="minor"/>
      </rPr>
      <t>obere rechte Tabellenhälfte</t>
    </r>
    <r>
      <rPr>
        <b/>
        <sz val="11"/>
        <color theme="1"/>
        <rFont val="Calibri"/>
        <family val="2"/>
        <scheme val="minor"/>
      </rPr>
      <t xml:space="preserve"> eintragen. Sätzte und Tabelle werden automatisch erstellt</t>
    </r>
  </si>
  <si>
    <t>Im Reiter "Ansicht" sind unter "benutzerdefinierte Ansichten" verschiedene Ansichten zur PDF Erstellung hinterlegt.</t>
  </si>
  <si>
    <t>Um zu verhindern dass zur neuen Saison falsche einträge gelöscht werden möglichst jedes mal die Vorlage verwenden</t>
  </si>
  <si>
    <t>Ballpunkte geholt</t>
  </si>
  <si>
    <t>Ballpunkte verloren</t>
  </si>
  <si>
    <t>Ballpunkte</t>
  </si>
  <si>
    <t>Eintracht Südring</t>
  </si>
  <si>
    <t>F1 Aufwärts</t>
  </si>
  <si>
    <t>GUS/University of Europe</t>
  </si>
  <si>
    <t>HTW Berlin</t>
  </si>
  <si>
    <t>Orden des Netzrollers</t>
  </si>
  <si>
    <t>Sixpack</t>
  </si>
  <si>
    <t>SV Friedrichstadt</t>
  </si>
  <si>
    <t>Schlechtschmetterfront</t>
  </si>
  <si>
    <t>VKB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</si>
</sst>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0000"/>
    <numFmt numFmtId="166" formatCode="_-* #,##0.00000\ _€_-;\-* #,##0.00000\ _€_-;_-* &quot;-&quot;??\ _€_-;_-@_-"/>
    <numFmt numFmtId="167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quotePrefix="1"/>
    <xf numFmtId="165" fontId="0" fillId="0" borderId="0" xfId="0" applyNumberFormat="1"/>
    <xf numFmtId="20" fontId="0" fillId="0" borderId="0" xfId="0" quotePrefix="1" applyNumberFormat="1" applyProtection="1">
      <protection locked="0"/>
    </xf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left" indent="3"/>
    </xf>
    <xf numFmtId="0" fontId="1" fillId="0" borderId="12" xfId="0" applyFont="1" applyBorder="1" applyAlignment="1">
      <alignment horizontal="left" indent="3"/>
    </xf>
    <xf numFmtId="0" fontId="1" fillId="0" borderId="13" xfId="0" applyFont="1" applyBorder="1"/>
    <xf numFmtId="1" fontId="1" fillId="0" borderId="14" xfId="0" applyNumberFormat="1" applyFont="1" applyBorder="1"/>
    <xf numFmtId="1" fontId="1" fillId="0" borderId="15" xfId="0" applyNumberFormat="1" applyFont="1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1" fillId="0" borderId="14" xfId="0" applyFont="1" applyBorder="1"/>
    <xf numFmtId="0" fontId="1" fillId="0" borderId="15" xfId="0" applyFont="1" applyBorder="1"/>
    <xf numFmtId="0" fontId="0" fillId="2" borderId="1" xfId="0" applyFill="1" applyBorder="1"/>
    <xf numFmtId="0" fontId="0" fillId="2" borderId="9" xfId="0" applyFill="1" applyBorder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quotePrefix="1" applyProtection="1">
      <protection locked="0"/>
    </xf>
    <xf numFmtId="0" fontId="0" fillId="3" borderId="2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20" fontId="0" fillId="0" borderId="0" xfId="0" quotePrefix="1" applyNumberFormat="1"/>
    <xf numFmtId="0" fontId="0" fillId="3" borderId="44" xfId="0" applyFill="1" applyBorder="1"/>
    <xf numFmtId="0" fontId="1" fillId="3" borderId="13" xfId="0" applyFont="1" applyFill="1" applyBorder="1"/>
    <xf numFmtId="0" fontId="0" fillId="3" borderId="43" xfId="0" applyFill="1" applyBorder="1"/>
    <xf numFmtId="0" fontId="1" fillId="3" borderId="45" xfId="0" applyFont="1" applyFill="1" applyBorder="1"/>
    <xf numFmtId="0" fontId="1" fillId="4" borderId="13" xfId="0" applyFont="1" applyFill="1" applyBorder="1"/>
    <xf numFmtId="0" fontId="0" fillId="4" borderId="21" xfId="0" quotePrefix="1" applyFill="1" applyBorder="1"/>
    <xf numFmtId="0" fontId="0" fillId="4" borderId="49" xfId="0" applyFill="1" applyBorder="1"/>
    <xf numFmtId="0" fontId="0" fillId="4" borderId="19" xfId="0" applyFill="1" applyBorder="1"/>
    <xf numFmtId="0" fontId="0" fillId="4" borderId="10" xfId="0" applyFill="1" applyBorder="1"/>
    <xf numFmtId="0" fontId="0" fillId="4" borderId="2" xfId="0" applyFill="1" applyBorder="1"/>
    <xf numFmtId="0" fontId="0" fillId="4" borderId="4" xfId="0" applyFill="1" applyBorder="1"/>
    <xf numFmtId="0" fontId="1" fillId="4" borderId="14" xfId="0" applyFont="1" applyFill="1" applyBorder="1"/>
    <xf numFmtId="0" fontId="0" fillId="4" borderId="20" xfId="0" applyFill="1" applyBorder="1"/>
    <xf numFmtId="0" fontId="0" fillId="4" borderId="11" xfId="0" applyFill="1" applyBorder="1"/>
    <xf numFmtId="0" fontId="0" fillId="4" borderId="5" xfId="0" applyFill="1" applyBorder="1"/>
    <xf numFmtId="0" fontId="0" fillId="4" borderId="6" xfId="0" applyFill="1" applyBorder="1"/>
    <xf numFmtId="0" fontId="1" fillId="4" borderId="45" xfId="0" applyFont="1" applyFill="1" applyBorder="1"/>
    <xf numFmtId="0" fontId="0" fillId="4" borderId="26" xfId="0" applyFill="1" applyBorder="1"/>
    <xf numFmtId="0" fontId="0" fillId="4" borderId="25" xfId="0" applyFill="1" applyBorder="1"/>
    <xf numFmtId="0" fontId="0" fillId="4" borderId="22" xfId="0" applyFill="1" applyBorder="1"/>
    <xf numFmtId="0" fontId="0" fillId="4" borderId="12" xfId="0" applyFill="1" applyBorder="1"/>
    <xf numFmtId="0" fontId="0" fillId="4" borderId="7" xfId="0" applyFill="1" applyBorder="1"/>
    <xf numFmtId="0" fontId="0" fillId="4" borderId="9" xfId="0" applyFill="1" applyBorder="1"/>
    <xf numFmtId="0" fontId="1" fillId="4" borderId="24" xfId="0" applyFont="1" applyFill="1" applyBorder="1"/>
    <xf numFmtId="0" fontId="1" fillId="3" borderId="43" xfId="0" applyFont="1" applyFill="1" applyBorder="1"/>
    <xf numFmtId="0" fontId="0" fillId="3" borderId="21" xfId="0" applyFill="1" applyBorder="1"/>
    <xf numFmtId="0" fontId="0" fillId="3" borderId="11" xfId="0" applyFill="1" applyBorder="1"/>
    <xf numFmtId="0" fontId="0" fillId="3" borderId="16" xfId="0" applyFill="1" applyBorder="1"/>
    <xf numFmtId="0" fontId="0" fillId="3" borderId="18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19" xfId="0" applyFill="1" applyBorder="1"/>
    <xf numFmtId="0" fontId="0" fillId="3" borderId="10" xfId="0" applyFill="1" applyBorder="1"/>
    <xf numFmtId="0" fontId="1" fillId="3" borderId="1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20" xfId="0" applyFill="1" applyBorder="1"/>
    <xf numFmtId="0" fontId="0" fillId="3" borderId="40" xfId="0" applyFill="1" applyBorder="1"/>
    <xf numFmtId="0" fontId="0" fillId="3" borderId="0" xfId="0" applyFill="1"/>
    <xf numFmtId="0" fontId="0" fillId="3" borderId="7" xfId="0" applyFill="1" applyBorder="1"/>
    <xf numFmtId="0" fontId="0" fillId="3" borderId="9" xfId="0" applyFill="1" applyBorder="1"/>
    <xf numFmtId="0" fontId="0" fillId="3" borderId="22" xfId="0" applyFill="1" applyBorder="1"/>
    <xf numFmtId="0" fontId="0" fillId="3" borderId="12" xfId="0" applyFill="1" applyBorder="1"/>
    <xf numFmtId="0" fontId="1" fillId="3" borderId="24" xfId="0" applyFont="1" applyFill="1" applyBorder="1"/>
    <xf numFmtId="0" fontId="1" fillId="4" borderId="43" xfId="0" applyFont="1" applyFill="1" applyBorder="1"/>
    <xf numFmtId="0" fontId="0" fillId="4" borderId="21" xfId="0" applyFill="1" applyBorder="1"/>
    <xf numFmtId="0" fontId="0" fillId="3" borderId="39" xfId="0" applyFill="1" applyBorder="1"/>
    <xf numFmtId="0" fontId="0" fillId="3" borderId="48" xfId="0" applyFill="1" applyBorder="1"/>
    <xf numFmtId="0" fontId="1" fillId="4" borderId="32" xfId="0" applyFont="1" applyFill="1" applyBorder="1"/>
    <xf numFmtId="0" fontId="1" fillId="4" borderId="23" xfId="0" applyFont="1" applyFill="1" applyBorder="1"/>
    <xf numFmtId="0" fontId="1" fillId="4" borderId="33" xfId="0" applyFont="1" applyFill="1" applyBorder="1"/>
    <xf numFmtId="0" fontId="1" fillId="3" borderId="32" xfId="0" applyFont="1" applyFill="1" applyBorder="1"/>
    <xf numFmtId="0" fontId="1" fillId="3" borderId="23" xfId="0" applyFont="1" applyFill="1" applyBorder="1"/>
    <xf numFmtId="0" fontId="1" fillId="3" borderId="33" xfId="0" applyFont="1" applyFill="1" applyBorder="1"/>
    <xf numFmtId="0" fontId="1" fillId="3" borderId="46" xfId="0" applyFont="1" applyFill="1" applyBorder="1"/>
    <xf numFmtId="1" fontId="0" fillId="0" borderId="0" xfId="0" applyNumberFormat="1"/>
    <xf numFmtId="0" fontId="0" fillId="0" borderId="0" xfId="0" applyAlignment="1">
      <alignment horizontal="right"/>
    </xf>
    <xf numFmtId="167" fontId="0" fillId="0" borderId="0" xfId="1" applyNumberFormat="1" applyFont="1"/>
    <xf numFmtId="166" fontId="0" fillId="0" borderId="0" xfId="1" applyNumberFormat="1" applyFont="1"/>
    <xf numFmtId="0" fontId="1" fillId="0" borderId="24" xfId="0" applyFont="1" applyBorder="1"/>
    <xf numFmtId="0" fontId="1" fillId="0" borderId="55" xfId="0" applyFont="1" applyBorder="1"/>
    <xf numFmtId="0" fontId="1" fillId="0" borderId="36" xfId="0" applyFont="1" applyBorder="1"/>
    <xf numFmtId="0" fontId="1" fillId="0" borderId="36" xfId="0" applyFont="1" applyBorder="1" applyAlignment="1">
      <alignment horizontal="right"/>
    </xf>
    <xf numFmtId="0" fontId="1" fillId="0" borderId="35" xfId="0" applyFont="1" applyBorder="1"/>
    <xf numFmtId="0" fontId="1" fillId="0" borderId="37" xfId="0" applyFont="1" applyBorder="1"/>
    <xf numFmtId="0" fontId="1" fillId="0" borderId="4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right"/>
    </xf>
    <xf numFmtId="1" fontId="1" fillId="0" borderId="48" xfId="0" applyNumberFormat="1" applyFont="1" applyBorder="1"/>
    <xf numFmtId="0" fontId="1" fillId="4" borderId="5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1" fontId="0" fillId="4" borderId="52" xfId="0" applyNumberFormat="1" applyFill="1" applyBorder="1" applyAlignment="1">
      <alignment horizontal="right"/>
    </xf>
    <xf numFmtId="1" fontId="0" fillId="4" borderId="50" xfId="0" applyNumberFormat="1" applyFill="1" applyBorder="1" applyAlignment="1">
      <alignment horizontal="right"/>
    </xf>
    <xf numFmtId="1" fontId="1" fillId="4" borderId="50" xfId="0" applyNumberFormat="1" applyFont="1" applyFill="1" applyBorder="1"/>
    <xf numFmtId="0" fontId="1" fillId="0" borderId="1" xfId="0" applyFont="1" applyBorder="1" applyAlignment="1">
      <alignment horizontal="right"/>
    </xf>
    <xf numFmtId="1" fontId="0" fillId="0" borderId="52" xfId="0" applyNumberFormat="1" applyBorder="1" applyAlignment="1">
      <alignment horizontal="right"/>
    </xf>
    <xf numFmtId="1" fontId="0" fillId="0" borderId="50" xfId="0" applyNumberFormat="1" applyBorder="1" applyAlignment="1">
      <alignment horizontal="right"/>
    </xf>
    <xf numFmtId="1" fontId="1" fillId="0" borderId="50" xfId="0" applyNumberFormat="1" applyFont="1" applyBorder="1"/>
    <xf numFmtId="0" fontId="1" fillId="0" borderId="8" xfId="0" applyFont="1" applyBorder="1" applyAlignment="1">
      <alignment horizontal="right"/>
    </xf>
    <xf numFmtId="1" fontId="1" fillId="0" borderId="51" xfId="0" applyNumberFormat="1" applyFont="1" applyBorder="1"/>
    <xf numFmtId="0" fontId="0" fillId="4" borderId="16" xfId="0" applyFill="1" applyBorder="1"/>
    <xf numFmtId="0" fontId="0" fillId="4" borderId="18" xfId="0" applyFill="1" applyBorder="1"/>
    <xf numFmtId="0" fontId="0" fillId="3" borderId="56" xfId="0" applyFill="1" applyBorder="1"/>
    <xf numFmtId="0" fontId="0" fillId="3" borderId="57" xfId="0" applyFill="1" applyBorder="1"/>
    <xf numFmtId="0" fontId="0" fillId="3" borderId="49" xfId="0" applyFill="1" applyBorder="1"/>
    <xf numFmtId="0" fontId="0" fillId="4" borderId="40" xfId="0" applyFill="1" applyBorder="1"/>
    <xf numFmtId="0" fontId="0" fillId="4" borderId="58" xfId="0" applyFill="1" applyBorder="1"/>
    <xf numFmtId="0" fontId="0" fillId="4" borderId="59" xfId="0" applyFill="1" applyBorder="1"/>
    <xf numFmtId="1" fontId="0" fillId="0" borderId="39" xfId="0" applyNumberFormat="1" applyBorder="1" applyAlignment="1">
      <alignment horizontal="right"/>
    </xf>
    <xf numFmtId="1" fontId="0" fillId="0" borderId="48" xfId="0" applyNumberFormat="1" applyBorder="1" applyAlignment="1">
      <alignment horizontal="right"/>
    </xf>
    <xf numFmtId="0" fontId="1" fillId="6" borderId="43" xfId="0" applyFont="1" applyFill="1" applyBorder="1"/>
    <xf numFmtId="0" fontId="1" fillId="6" borderId="16" xfId="0" applyFont="1" applyFill="1" applyBorder="1"/>
    <xf numFmtId="0" fontId="1" fillId="6" borderId="17" xfId="0" applyFont="1" applyFill="1" applyBorder="1"/>
    <xf numFmtId="0" fontId="1" fillId="6" borderId="17" xfId="0" applyFont="1" applyFill="1" applyBorder="1" applyAlignment="1">
      <alignment horizontal="right"/>
    </xf>
    <xf numFmtId="1" fontId="0" fillId="6" borderId="53" xfId="0" applyNumberFormat="1" applyFill="1" applyBorder="1" applyAlignment="1">
      <alignment horizontal="right"/>
    </xf>
    <xf numFmtId="1" fontId="0" fillId="6" borderId="54" xfId="0" applyNumberFormat="1" applyFill="1" applyBorder="1" applyAlignment="1">
      <alignment horizontal="right"/>
    </xf>
    <xf numFmtId="1" fontId="1" fillId="6" borderId="48" xfId="0" applyNumberFormat="1" applyFont="1" applyFill="1" applyBorder="1"/>
    <xf numFmtId="0" fontId="1" fillId="6" borderId="14" xfId="0" applyFont="1" applyFill="1" applyBorder="1"/>
    <xf numFmtId="0" fontId="1" fillId="6" borderId="5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horizontal="right"/>
    </xf>
    <xf numFmtId="1" fontId="0" fillId="6" borderId="52" xfId="0" applyNumberFormat="1" applyFill="1" applyBorder="1" applyAlignment="1">
      <alignment horizontal="right"/>
    </xf>
    <xf numFmtId="1" fontId="0" fillId="6" borderId="50" xfId="0" applyNumberFormat="1" applyFill="1" applyBorder="1" applyAlignment="1">
      <alignment horizontal="right"/>
    </xf>
    <xf numFmtId="1" fontId="1" fillId="6" borderId="50" xfId="0" applyNumberFormat="1" applyFont="1" applyFill="1" applyBorder="1"/>
    <xf numFmtId="0" fontId="1" fillId="7" borderId="14" xfId="0" applyFont="1" applyFill="1" applyBorder="1"/>
    <xf numFmtId="0" fontId="1" fillId="7" borderId="5" xfId="0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right"/>
    </xf>
    <xf numFmtId="1" fontId="0" fillId="7" borderId="52" xfId="0" applyNumberFormat="1" applyFill="1" applyBorder="1" applyAlignment="1">
      <alignment horizontal="right"/>
    </xf>
    <xf numFmtId="1" fontId="0" fillId="7" borderId="50" xfId="0" applyNumberFormat="1" applyFill="1" applyBorder="1" applyAlignment="1">
      <alignment horizontal="right"/>
    </xf>
    <xf numFmtId="1" fontId="1" fillId="7" borderId="50" xfId="0" applyNumberFormat="1" applyFont="1" applyFill="1" applyBorder="1"/>
    <xf numFmtId="0" fontId="1" fillId="7" borderId="60" xfId="0" applyFont="1" applyFill="1" applyBorder="1"/>
    <xf numFmtId="0" fontId="1" fillId="7" borderId="61" xfId="0" applyFont="1" applyFill="1" applyBorder="1"/>
    <xf numFmtId="0" fontId="1" fillId="7" borderId="62" xfId="0" applyFont="1" applyFill="1" applyBorder="1"/>
    <xf numFmtId="0" fontId="1" fillId="7" borderId="62" xfId="0" applyFont="1" applyFill="1" applyBorder="1" applyAlignment="1">
      <alignment horizontal="right"/>
    </xf>
    <xf numFmtId="1" fontId="0" fillId="7" borderId="64" xfId="0" applyNumberFormat="1" applyFill="1" applyBorder="1" applyAlignment="1">
      <alignment horizontal="right"/>
    </xf>
    <xf numFmtId="1" fontId="0" fillId="7" borderId="65" xfId="0" applyNumberFormat="1" applyFill="1" applyBorder="1" applyAlignment="1">
      <alignment horizontal="right"/>
    </xf>
    <xf numFmtId="1" fontId="1" fillId="7" borderId="65" xfId="0" applyNumberFormat="1" applyFont="1" applyFill="1" applyBorder="1"/>
    <xf numFmtId="20" fontId="1" fillId="0" borderId="66" xfId="0" quotePrefix="1" applyNumberFormat="1" applyFont="1" applyBorder="1" applyAlignment="1">
      <alignment horizontal="center"/>
    </xf>
    <xf numFmtId="0" fontId="1" fillId="0" borderId="40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6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0" xfId="0" quotePrefix="1" applyFont="1" applyAlignment="1">
      <alignment horizontal="center"/>
    </xf>
    <xf numFmtId="167" fontId="0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3" borderId="2" xfId="0" quotePrefix="1" applyFill="1" applyBorder="1" applyProtection="1">
      <protection locked="0"/>
    </xf>
    <xf numFmtId="0" fontId="0" fillId="3" borderId="5" xfId="0" quotePrefix="1" applyFill="1" applyBorder="1" applyProtection="1">
      <protection locked="0"/>
    </xf>
    <xf numFmtId="0" fontId="0" fillId="3" borderId="4" xfId="0" quotePrefix="1" applyFill="1" applyBorder="1" applyProtection="1">
      <protection locked="0"/>
    </xf>
    <xf numFmtId="0" fontId="0" fillId="3" borderId="6" xfId="0" quotePrefix="1" applyFill="1" applyBorder="1" applyProtection="1">
      <protection locked="0"/>
    </xf>
    <xf numFmtId="0" fontId="0" fillId="4" borderId="2" xfId="0" quotePrefix="1" applyFill="1" applyBorder="1" applyProtection="1">
      <protection locked="0"/>
    </xf>
    <xf numFmtId="0" fontId="0" fillId="4" borderId="5" xfId="0" quotePrefix="1" applyFill="1" applyBorder="1" applyProtection="1">
      <protection locked="0"/>
    </xf>
    <xf numFmtId="0" fontId="1" fillId="3" borderId="34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62" xfId="0" applyFill="1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0" fillId="3" borderId="0" xfId="0" applyFill="1" applyAlignment="1" applyProtection="1">
      <alignment horizontal="left"/>
      <protection locked="0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7"/>
  <sheetViews>
    <sheetView showZeros="0" tabSelected="1" zoomScaleNormal="100" zoomScaleSheetLayoutView="85" zoomScalePageLayoutView="55" workbookViewId="0">
      <selection activeCell="O52" sqref="O52"/>
    </sheetView>
  </sheetViews>
  <sheetFormatPr baseColWidth="10" defaultColWidth="11.54296875" defaultRowHeight="14.5" outlineLevelRow="1" x14ac:dyDescent="0.35"/>
  <cols>
    <col min="1" max="1" width="23.453125" style="28" customWidth="1"/>
    <col min="2" max="19" width="12.6328125" style="28" customWidth="1"/>
    <col min="20" max="22" width="11.54296875" style="28"/>
    <col min="23" max="23" width="11.54296875" style="28" customWidth="1"/>
    <col min="24" max="24" width="6.90625" style="28" customWidth="1"/>
    <col min="25" max="16384" width="11.54296875" style="28"/>
  </cols>
  <sheetData>
    <row r="1" spans="1:24" outlineLevel="1" x14ac:dyDescent="0.35">
      <c r="B1" s="29" t="s">
        <v>16</v>
      </c>
      <c r="G1" s="28" t="s">
        <v>44</v>
      </c>
    </row>
    <row r="2" spans="1:24" outlineLevel="1" x14ac:dyDescent="0.35">
      <c r="A2">
        <v>1</v>
      </c>
      <c r="B2" s="231" t="s">
        <v>48</v>
      </c>
      <c r="C2" s="231"/>
      <c r="E2" s="29"/>
      <c r="G2" s="28" t="s">
        <v>40</v>
      </c>
    </row>
    <row r="3" spans="1:24" outlineLevel="1" x14ac:dyDescent="0.35">
      <c r="A3">
        <v>2</v>
      </c>
      <c r="B3" s="231" t="s">
        <v>49</v>
      </c>
      <c r="C3" s="231"/>
      <c r="E3" s="29"/>
      <c r="G3" s="29" t="s">
        <v>42</v>
      </c>
    </row>
    <row r="4" spans="1:24" outlineLevel="1" x14ac:dyDescent="0.35">
      <c r="A4">
        <v>3</v>
      </c>
      <c r="B4" s="231" t="s">
        <v>50</v>
      </c>
      <c r="C4" s="231"/>
      <c r="E4" s="29"/>
      <c r="G4" s="29" t="s">
        <v>17</v>
      </c>
    </row>
    <row r="5" spans="1:24" outlineLevel="1" x14ac:dyDescent="0.35">
      <c r="A5">
        <v>4</v>
      </c>
      <c r="B5" s="231" t="s">
        <v>51</v>
      </c>
      <c r="C5" s="231"/>
      <c r="E5" s="29"/>
      <c r="G5" s="28" t="s">
        <v>43</v>
      </c>
    </row>
    <row r="6" spans="1:24" outlineLevel="1" x14ac:dyDescent="0.35">
      <c r="A6">
        <v>5</v>
      </c>
      <c r="B6" s="231" t="s">
        <v>52</v>
      </c>
      <c r="C6" s="231"/>
      <c r="G6" s="28" t="s">
        <v>19</v>
      </c>
      <c r="O6" s="5"/>
      <c r="X6" s="5"/>
    </row>
    <row r="7" spans="1:24" outlineLevel="1" x14ac:dyDescent="0.35">
      <c r="A7">
        <v>6</v>
      </c>
      <c r="B7" s="231" t="s">
        <v>53</v>
      </c>
      <c r="C7" s="231"/>
      <c r="O7" s="5"/>
      <c r="X7" s="5"/>
    </row>
    <row r="8" spans="1:24" outlineLevel="1" x14ac:dyDescent="0.35">
      <c r="A8">
        <v>7</v>
      </c>
      <c r="B8" s="231" t="s">
        <v>54</v>
      </c>
      <c r="C8" s="231"/>
      <c r="G8" s="29" t="s">
        <v>41</v>
      </c>
      <c r="O8" s="5"/>
      <c r="X8" s="5"/>
    </row>
    <row r="9" spans="1:24" outlineLevel="1" x14ac:dyDescent="0.35">
      <c r="A9">
        <v>8</v>
      </c>
      <c r="B9" s="231" t="s">
        <v>55</v>
      </c>
      <c r="C9" s="231"/>
      <c r="O9" s="5"/>
      <c r="X9" s="5"/>
    </row>
    <row r="10" spans="1:24" outlineLevel="1" x14ac:dyDescent="0.35">
      <c r="A10">
        <v>9</v>
      </c>
      <c r="B10" s="231" t="s">
        <v>56</v>
      </c>
      <c r="C10" s="231"/>
      <c r="O10" s="30"/>
      <c r="X10" s="5"/>
    </row>
    <row r="11" spans="1:24" x14ac:dyDescent="0.35">
      <c r="N11" s="30"/>
      <c r="O11" s="30"/>
    </row>
    <row r="13" spans="1:24" ht="15" outlineLevel="1" thickBot="1" x14ac:dyDescent="0.4"/>
    <row r="14" spans="1:24" ht="15" outlineLevel="1" thickBot="1" x14ac:dyDescent="0.4">
      <c r="A14" s="59"/>
      <c r="B14" s="226" t="s">
        <v>48</v>
      </c>
      <c r="C14" s="226"/>
      <c r="D14" s="227" t="s">
        <v>49</v>
      </c>
      <c r="E14" s="228"/>
      <c r="F14" s="227" t="s">
        <v>50</v>
      </c>
      <c r="G14" s="228"/>
      <c r="H14" s="227" t="str">
        <f>B5</f>
        <v>HTW Berlin</v>
      </c>
      <c r="I14" s="228"/>
      <c r="J14" s="227" t="str">
        <f>B6</f>
        <v>Orden des Netzrollers</v>
      </c>
      <c r="K14" s="228"/>
      <c r="L14" s="227" t="str">
        <f>B7</f>
        <v>Sixpack</v>
      </c>
      <c r="M14" s="228"/>
      <c r="N14" s="227" t="str">
        <f>B8</f>
        <v>SV Friedrichstadt</v>
      </c>
      <c r="O14" s="228"/>
      <c r="P14" s="227" t="str">
        <f>B9</f>
        <v>Schlechtschmetterfront</v>
      </c>
      <c r="Q14" s="228"/>
      <c r="R14" s="229" t="str">
        <f>B10</f>
        <v>VKB</v>
      </c>
      <c r="S14" s="230"/>
    </row>
    <row r="15" spans="1:24" ht="15.5" outlineLevel="1" x14ac:dyDescent="0.35">
      <c r="A15" s="234" t="s">
        <v>48</v>
      </c>
      <c r="B15" s="218"/>
      <c r="C15" s="219"/>
      <c r="D15" s="31"/>
      <c r="E15" s="32"/>
      <c r="F15" s="33"/>
      <c r="G15" s="34"/>
      <c r="H15" s="188"/>
      <c r="I15" s="190"/>
      <c r="J15" s="31"/>
      <c r="K15" s="32"/>
      <c r="L15" s="31"/>
      <c r="M15" s="32"/>
      <c r="N15" s="33"/>
      <c r="O15" s="34"/>
      <c r="P15" s="188"/>
      <c r="Q15" s="32"/>
      <c r="R15" s="33"/>
      <c r="S15" s="32"/>
    </row>
    <row r="16" spans="1:24" outlineLevel="1" x14ac:dyDescent="0.35">
      <c r="A16" s="61"/>
      <c r="B16" s="220"/>
      <c r="C16" s="221"/>
      <c r="D16" s="35"/>
      <c r="E16" s="36"/>
      <c r="F16" s="37"/>
      <c r="G16" s="38"/>
      <c r="H16" s="189"/>
      <c r="I16" s="191"/>
      <c r="J16" s="35"/>
      <c r="K16" s="36"/>
      <c r="L16" s="35"/>
      <c r="M16" s="36"/>
      <c r="N16" s="37"/>
      <c r="O16" s="38"/>
      <c r="P16" s="189"/>
      <c r="Q16" s="36"/>
      <c r="R16" s="37"/>
      <c r="S16" s="36"/>
    </row>
    <row r="17" spans="1:19" ht="15" outlineLevel="1" thickBot="1" x14ac:dyDescent="0.4">
      <c r="A17" s="61"/>
      <c r="B17" s="220"/>
      <c r="C17" s="221"/>
      <c r="D17" s="39"/>
      <c r="E17" s="40"/>
      <c r="F17" s="41"/>
      <c r="G17" s="42"/>
      <c r="H17" s="39"/>
      <c r="I17" s="40"/>
      <c r="J17" s="41"/>
      <c r="K17" s="42"/>
      <c r="L17" s="39"/>
      <c r="M17" s="40"/>
      <c r="N17" s="41"/>
      <c r="O17" s="42"/>
      <c r="P17" s="39"/>
      <c r="Q17" s="40"/>
      <c r="R17" s="41"/>
      <c r="S17" s="40"/>
    </row>
    <row r="18" spans="1:19" ht="15" outlineLevel="1" thickBot="1" x14ac:dyDescent="0.4">
      <c r="A18" s="62"/>
      <c r="B18" s="222"/>
      <c r="C18" s="223"/>
      <c r="D18" s="216" t="str">
        <f>IF(AND(D15&gt;E15,D16&gt;E16),"2:0",IF(D17&gt;E17,"2:1",IF(AND(D15&lt;E15,D16&lt;E16),"0:2",IF(D17&lt;E17,"1:2",IF(D15=E15,"-")))))</f>
        <v>-</v>
      </c>
      <c r="E18" s="217"/>
      <c r="F18" s="216" t="str">
        <f>IF(AND(F15&gt;G15,F16&gt;G16),"2:0",IF(F17&gt;G17,"2:1",IF(AND(F15&lt;G15,F16&lt;G16),"0:2",IF(F17&lt;G17,"1:2",IF(F15=G15,"-")))))</f>
        <v>-</v>
      </c>
      <c r="G18" s="217"/>
      <c r="H18" s="216" t="str">
        <f>IF(AND(H15&gt;I15,H16&gt;I16),"2:0",IF(H17&gt;I17,"2:1",IF(AND(H15&lt;I15,H16&lt;I16),"0:2",IF(H17&lt;I17,"1:2",IF(H15=I15,"-")))))</f>
        <v>-</v>
      </c>
      <c r="I18" s="217"/>
      <c r="J18" s="216" t="str">
        <f>IF(AND(J15&gt;K15,J16&gt;K16),"2:0",IF(J17&gt;K17,"2:1",IF(AND(J15&lt;K15,J16&lt;K16),"0:2",IF(J17&lt;K17,"1:2",IF(J15=K15,"-")))))</f>
        <v>-</v>
      </c>
      <c r="K18" s="217"/>
      <c r="L18" s="216" t="str">
        <f>IF(AND(L15&gt;M15,L16&gt;M16),"2:0",IF(L17&gt;M17,"2:1",IF(AND(L15&lt;M15,L16&lt;M16),"0:2",IF(L17&lt;M17,"1:2",IF(L15=M15,"-")))))</f>
        <v>-</v>
      </c>
      <c r="M18" s="217"/>
      <c r="N18" s="216" t="str">
        <f>IF(AND(N15&gt;O15,N16&gt;O16),"2:0",IF(N17&gt;O17,"2:1",IF(AND(N15&lt;O15,N16&lt;O16),"0:2",IF(N17&lt;O17,"1:2",IF(N15=O15,"-")))))</f>
        <v>-</v>
      </c>
      <c r="O18" s="217"/>
      <c r="P18" s="216" t="str">
        <f>IF(AND(P15&gt;Q15,P16&gt;Q16),"2:0",IF(P17&gt;Q17,"2:1",IF(AND(P15&lt;Q15,P16&lt;Q16),"0:2",IF(P17&lt;Q17,"1:2",IF(P15=Q15,"-")))))</f>
        <v>-</v>
      </c>
      <c r="Q18" s="217"/>
      <c r="R18" s="216" t="str">
        <f>IF(AND(R15&gt;S15,R16&gt;S16),"2:0",IF(R17&gt;S17,"2:1",IF(AND(R15&lt;S15,R16&lt;S16),"0:2",IF(R17&lt;S17,"1:2",IF(R15=S15,"-")))))</f>
        <v>-</v>
      </c>
      <c r="S18" s="217"/>
    </row>
    <row r="19" spans="1:19" ht="15.5" outlineLevel="1" x14ac:dyDescent="0.35">
      <c r="A19" s="234" t="s">
        <v>49</v>
      </c>
      <c r="B19" s="64">
        <f>E15</f>
        <v>0</v>
      </c>
      <c r="C19" s="65">
        <f>D15</f>
        <v>0</v>
      </c>
      <c r="D19" s="218"/>
      <c r="E19" s="219"/>
      <c r="F19" s="43"/>
      <c r="G19" s="44"/>
      <c r="H19" s="45"/>
      <c r="I19" s="46"/>
      <c r="J19" s="43"/>
      <c r="K19" s="44"/>
      <c r="L19" s="45"/>
      <c r="M19" s="46"/>
      <c r="N19" s="43"/>
      <c r="O19" s="44"/>
      <c r="P19" s="45"/>
      <c r="Q19" s="46"/>
      <c r="R19" s="43"/>
      <c r="S19" s="46"/>
    </row>
    <row r="20" spans="1:19" outlineLevel="1" x14ac:dyDescent="0.35">
      <c r="A20" s="70"/>
      <c r="B20" s="71">
        <f>E16</f>
        <v>0</v>
      </c>
      <c r="C20" s="72">
        <f>D16</f>
        <v>0</v>
      </c>
      <c r="D20" s="220"/>
      <c r="E20" s="221"/>
      <c r="F20" s="47"/>
      <c r="G20" s="48"/>
      <c r="H20" s="49"/>
      <c r="I20" s="50"/>
      <c r="J20" s="47"/>
      <c r="K20" s="48"/>
      <c r="L20" s="49"/>
      <c r="M20" s="50"/>
      <c r="N20" s="47"/>
      <c r="O20" s="48"/>
      <c r="P20" s="49"/>
      <c r="Q20" s="50"/>
      <c r="R20" s="47"/>
      <c r="S20" s="50"/>
    </row>
    <row r="21" spans="1:19" ht="15" outlineLevel="1" thickBot="1" x14ac:dyDescent="0.4">
      <c r="A21" s="75"/>
      <c r="B21" s="76">
        <f>E17</f>
        <v>0</v>
      </c>
      <c r="C21" s="77">
        <f>D17</f>
        <v>0</v>
      </c>
      <c r="D21" s="220"/>
      <c r="E21" s="221"/>
      <c r="F21" s="51"/>
      <c r="G21" s="52"/>
      <c r="H21" s="53"/>
      <c r="I21" s="54"/>
      <c r="J21" s="51"/>
      <c r="K21" s="52"/>
      <c r="L21" s="53"/>
      <c r="M21" s="54"/>
      <c r="N21" s="51"/>
      <c r="O21" s="52"/>
      <c r="P21" s="53"/>
      <c r="Q21" s="54"/>
      <c r="R21" s="51"/>
      <c r="S21" s="54"/>
    </row>
    <row r="22" spans="1:19" ht="15" outlineLevel="1" thickBot="1" x14ac:dyDescent="0.4">
      <c r="A22" s="82"/>
      <c r="B22" s="224" t="str">
        <f>IF(AND(B19&gt;C19,B20&gt;C20),"2:0",IF(B21&gt;C21,"2:1",IF(AND(B19&lt;C19,B20&lt;C20),"0:2",IF(B21&lt;C21,"1:2",IF(B19=C19,"-")))))</f>
        <v>-</v>
      </c>
      <c r="C22" s="225"/>
      <c r="D22" s="222"/>
      <c r="E22" s="223"/>
      <c r="F22" s="214" t="str">
        <f>IF(AND(F19&gt;G19,F20&gt;G20),"2:0",IF(F21&gt;G21,"2:1",IF(AND(F19&lt;G19,F20&lt;G20),"0:2",IF(F21&lt;G21,"1:2",IF(F19=G19,"-")))))</f>
        <v>-</v>
      </c>
      <c r="G22" s="215"/>
      <c r="H22" s="214" t="str">
        <f>IF(AND(H19&gt;I19,H20&gt;I20),"2:0",IF(H21&gt;I21,"2:1",IF(AND(H19&lt;I19,H20&lt;I20),"0:2",IF(H21&lt;I21,"1:2",IF(H19=I19,"-")))))</f>
        <v>-</v>
      </c>
      <c r="I22" s="215"/>
      <c r="J22" s="214" t="str">
        <f>IF(AND(J19&gt;K19,J20&gt;K20),"2:0",IF(J21&gt;K21,"2:1",IF(AND(J19&lt;K19,J20&lt;K20),"0:2",IF(J21&lt;K21,"1:2",IF(J19=K19,"-")))))</f>
        <v>-</v>
      </c>
      <c r="K22" s="215"/>
      <c r="L22" s="214" t="str">
        <f>IF(AND(L19&gt;M19,L20&gt;M20),"2:0",IF(L21&gt;M21,"2:1",IF(AND(L19&lt;M19,L20&lt;M20),"0:2",IF(L21&lt;M21,"1:2",IF(L19=M19,"-")))))</f>
        <v>-</v>
      </c>
      <c r="M22" s="215"/>
      <c r="N22" s="214" t="str">
        <f>IF(AND(N19&gt;O19,N20&gt;O20),"2:0",IF(N21&gt;O21,"2:1",IF(AND(N19&lt;O19,N20&lt;O20),"0:2",IF(N21&lt;O21,"1:2",IF(N19=O19,"-")))))</f>
        <v>-</v>
      </c>
      <c r="O22" s="215"/>
      <c r="P22" s="214" t="str">
        <f>IF(AND(P19&gt;Q19,P20&gt;Q20),"2:0",IF(P21&gt;Q21,"2:1",IF(AND(P19&lt;Q19,P20&lt;Q20),"0:2",IF(P21&lt;Q21,"1:2",IF(P19=Q19,"-")))))</f>
        <v>-</v>
      </c>
      <c r="Q22" s="215"/>
      <c r="R22" s="214" t="str">
        <f>IF(AND(R19&gt;S19,R20&gt;S20),"2:0",IF(R21&gt;S21,"2:1",IF(AND(R19&lt;S19,R20&lt;S20),"0:2",IF(R21&lt;S21,"1:2",IF(R19=S19,"-")))))</f>
        <v>-</v>
      </c>
      <c r="S22" s="215"/>
    </row>
    <row r="23" spans="1:19" ht="15.5" outlineLevel="1" x14ac:dyDescent="0.35">
      <c r="A23" s="235" t="s">
        <v>50</v>
      </c>
      <c r="B23" s="84">
        <f>G15</f>
        <v>0</v>
      </c>
      <c r="C23" s="145">
        <f>F15</f>
        <v>0</v>
      </c>
      <c r="D23" s="86">
        <f>G19</f>
        <v>0</v>
      </c>
      <c r="E23" s="87">
        <f>F19</f>
        <v>0</v>
      </c>
      <c r="F23" s="218"/>
      <c r="G23" s="219"/>
      <c r="H23" s="31"/>
      <c r="I23" s="32"/>
      <c r="J23" s="33"/>
      <c r="K23" s="34"/>
      <c r="L23" s="31"/>
      <c r="M23" s="32"/>
      <c r="N23" s="33"/>
      <c r="O23" s="34"/>
      <c r="P23" s="31"/>
      <c r="Q23" s="32"/>
      <c r="R23" s="33"/>
      <c r="S23" s="32"/>
    </row>
    <row r="24" spans="1:19" outlineLevel="1" x14ac:dyDescent="0.35">
      <c r="A24" s="92"/>
      <c r="B24" s="84">
        <f>G16</f>
        <v>0</v>
      </c>
      <c r="C24" s="85">
        <f>F16</f>
        <v>0</v>
      </c>
      <c r="D24" s="86"/>
      <c r="E24" s="87">
        <f>F20</f>
        <v>0</v>
      </c>
      <c r="F24" s="220"/>
      <c r="G24" s="221"/>
      <c r="H24" s="35"/>
      <c r="I24" s="36"/>
      <c r="J24" s="37"/>
      <c r="K24" s="38"/>
      <c r="L24" s="35"/>
      <c r="M24" s="36"/>
      <c r="N24" s="37"/>
      <c r="O24" s="38"/>
      <c r="P24" s="35"/>
      <c r="Q24" s="36"/>
      <c r="R24" s="37"/>
      <c r="S24" s="36"/>
    </row>
    <row r="25" spans="1:19" ht="15" outlineLevel="1" thickBot="1" x14ac:dyDescent="0.4">
      <c r="A25" s="62"/>
      <c r="B25" s="96">
        <f>G17</f>
        <v>0</v>
      </c>
      <c r="C25" s="97">
        <f>F17</f>
        <v>0</v>
      </c>
      <c r="D25" s="143">
        <f>G21</f>
        <v>0</v>
      </c>
      <c r="E25" s="144">
        <f>F21</f>
        <v>0</v>
      </c>
      <c r="F25" s="220"/>
      <c r="G25" s="221"/>
      <c r="H25" s="39"/>
      <c r="I25" s="40"/>
      <c r="J25" s="41"/>
      <c r="K25" s="42"/>
      <c r="L25" s="39"/>
      <c r="M25" s="40"/>
      <c r="N25" s="41"/>
      <c r="O25" s="42"/>
      <c r="P25" s="39"/>
      <c r="Q25" s="40"/>
      <c r="R25" s="41"/>
      <c r="S25" s="40"/>
    </row>
    <row r="26" spans="1:19" ht="15" outlineLevel="1" thickBot="1" x14ac:dyDescent="0.4">
      <c r="A26" s="102"/>
      <c r="B26" s="194" t="str">
        <f>IF(AND(B23&gt;C23,B24&gt;C24),"2:0",IF(B25&gt;C25,"2:1",IF(AND(B23&lt;C23,B24&lt;C24),"0:2",IF(B25&lt;C25,"1:2",IF(B23=C23,"-")))))</f>
        <v>-</v>
      </c>
      <c r="C26" s="195"/>
      <c r="D26" s="194" t="str">
        <f>IF(AND(D23&gt;E23,D24&gt;E24),"2:0",IF(D25&gt;E25,"2:1",IF(AND(D23&lt;E23,D24&lt;E24),"0:2",IF(D25&lt;E25,"1:2",IF(D23=E23,"-")))))</f>
        <v>-</v>
      </c>
      <c r="E26" s="195"/>
      <c r="F26" s="222"/>
      <c r="G26" s="223"/>
      <c r="H26" s="216" t="str">
        <f>IF(AND(H23&gt;I23,H24&gt;I24),"2:0",IF(H25&gt;I25,"2:1",IF(AND(H23&lt;I23,H24&lt;I24),"0:2",IF(H25&lt;I25,"1:2",IF(H23=I23,"-")))))</f>
        <v>-</v>
      </c>
      <c r="I26" s="217"/>
      <c r="J26" s="216" t="str">
        <f>IF(AND(J23&gt;K23,J24&gt;K24),"2:0",IF(J25&gt;K25,"2:1",IF(AND(J23&lt;K23,J24&lt;K24),"0:2",IF(J25&lt;K25,"1:2",IF(J23=K23,"-")))))</f>
        <v>-</v>
      </c>
      <c r="K26" s="217"/>
      <c r="L26" s="216" t="str">
        <f>IF(AND(L23&gt;M23,L24&gt;M24),"2:0",IF(L25&gt;M25,"2:1",IF(AND(L23&lt;M23,L24&lt;M24),"0:2",IF(L25&lt;M25,"1:2",IF(L23=M23,"-")))))</f>
        <v>-</v>
      </c>
      <c r="M26" s="217"/>
      <c r="N26" s="216" t="str">
        <f>IF(AND(N23&gt;O23,N24&gt;O24),"2:0",IF(N25&gt;O25,"2:1",IF(AND(N23&lt;O23,N24&lt;O24),"0:2",IF(N25&lt;O25,"1:2",IF(N23=O23,"-")))))</f>
        <v>-</v>
      </c>
      <c r="O26" s="217"/>
      <c r="P26" s="216" t="str">
        <f>IF(AND(P23&gt;Q23,P24&gt;Q24),"2:0",IF(P25&gt;Q25,"2:1",IF(AND(P23&lt;Q23,P24&lt;Q24),"0:2",IF(P25&lt;Q25,"1:2",IF(P23=Q23,"-")))))</f>
        <v>-</v>
      </c>
      <c r="Q26" s="217"/>
      <c r="R26" s="216" t="str">
        <f>IF(AND(R23&gt;S23,R24&gt;S24),"2:0",IF(R25&gt;S25,"2:1",IF(AND(R23&lt;S23,R24&lt;S24),"0:2",IF(R25&lt;S25,"1:2",IF(R23=S23,"-")))))</f>
        <v>-</v>
      </c>
      <c r="S26" s="217"/>
    </row>
    <row r="27" spans="1:19" outlineLevel="1" x14ac:dyDescent="0.35">
      <c r="A27" s="103" t="str">
        <f>B5</f>
        <v>HTW Berlin</v>
      </c>
      <c r="B27" s="64">
        <f>I15</f>
        <v>0</v>
      </c>
      <c r="C27" s="65">
        <f>H15</f>
        <v>0</v>
      </c>
      <c r="D27" s="141">
        <f>I19</f>
        <v>0</v>
      </c>
      <c r="E27" s="142">
        <f>H19</f>
        <v>0</v>
      </c>
      <c r="F27" s="104">
        <f>I23</f>
        <v>0</v>
      </c>
      <c r="G27" s="65">
        <f>H23</f>
        <v>0</v>
      </c>
      <c r="H27" s="218"/>
      <c r="I27" s="219"/>
      <c r="J27" s="43"/>
      <c r="K27" s="44"/>
      <c r="L27" s="45"/>
      <c r="M27" s="46"/>
      <c r="N27" s="43"/>
      <c r="O27" s="44"/>
      <c r="P27" s="192"/>
      <c r="Q27" s="46"/>
      <c r="R27" s="43"/>
      <c r="S27" s="46"/>
    </row>
    <row r="28" spans="1:19" outlineLevel="1" x14ac:dyDescent="0.35">
      <c r="A28" s="70"/>
      <c r="B28" s="64">
        <f>I16</f>
        <v>0</v>
      </c>
      <c r="C28" s="65">
        <f>H16</f>
        <v>0</v>
      </c>
      <c r="D28" s="73">
        <f>I20</f>
        <v>0</v>
      </c>
      <c r="E28" s="74">
        <f>H20</f>
        <v>0</v>
      </c>
      <c r="F28" s="71">
        <f>I24</f>
        <v>0</v>
      </c>
      <c r="G28" s="72">
        <f>H24</f>
        <v>0</v>
      </c>
      <c r="H28" s="220"/>
      <c r="I28" s="221"/>
      <c r="J28" s="47"/>
      <c r="K28" s="48"/>
      <c r="L28" s="49"/>
      <c r="M28" s="50"/>
      <c r="N28" s="47"/>
      <c r="O28" s="48"/>
      <c r="P28" s="193"/>
      <c r="Q28" s="50"/>
      <c r="R28" s="47"/>
      <c r="S28" s="50"/>
    </row>
    <row r="29" spans="1:19" ht="15" outlineLevel="1" thickBot="1" x14ac:dyDescent="0.4">
      <c r="A29" s="75"/>
      <c r="B29" s="64">
        <f>I17</f>
        <v>0</v>
      </c>
      <c r="C29" s="65">
        <f>H17</f>
        <v>0</v>
      </c>
      <c r="D29" s="147">
        <f>I21</f>
        <v>0</v>
      </c>
      <c r="E29" s="148">
        <f>H21</f>
        <v>0</v>
      </c>
      <c r="F29" s="76">
        <f>I25</f>
        <v>0</v>
      </c>
      <c r="G29" s="77">
        <f>H25</f>
        <v>0</v>
      </c>
      <c r="H29" s="220"/>
      <c r="I29" s="221"/>
      <c r="J29" s="51"/>
      <c r="K29" s="52"/>
      <c r="L29" s="53"/>
      <c r="M29" s="54"/>
      <c r="N29" s="51"/>
      <c r="O29" s="52"/>
      <c r="P29" s="53"/>
      <c r="Q29" s="54"/>
      <c r="R29" s="51"/>
      <c r="S29" s="54"/>
    </row>
    <row r="30" spans="1:19" ht="15" outlineLevel="1" thickBot="1" x14ac:dyDescent="0.4">
      <c r="A30" s="82"/>
      <c r="B30" s="224" t="str">
        <f>IF(AND(B27&gt;C27,B28&gt;C28),"2:0",IF(B29&gt;C29,"2:1",IF(AND(B27&lt;C27,B28&lt;C28),"0:2",IF(B29&lt;C29,"1:2",IF(B27=C27,"-")))))</f>
        <v>-</v>
      </c>
      <c r="C30" s="225"/>
      <c r="D30" s="224" t="str">
        <f>IF(AND(D27&gt;E27,D28&gt;E28),"2:0",IF(D29&gt;E29,"2:1",IF(AND(D27&lt;E27,D28&lt;E28),"0:2",IF(D29&lt;E29,"1:2",IF(D27=E27,"-")))))</f>
        <v>-</v>
      </c>
      <c r="E30" s="225"/>
      <c r="F30" s="224" t="str">
        <f>IF(AND(F27&gt;G27,F28&gt;G28),"2:0",IF(F29&gt;G29,"2:1",IF(AND(F27&lt;G27,F28&lt;G28),"0:2",IF(F29&lt;G29,"1:2",IF(F27=G27,"-")))))</f>
        <v>-</v>
      </c>
      <c r="G30" s="225"/>
      <c r="H30" s="222"/>
      <c r="I30" s="223"/>
      <c r="J30" s="214" t="str">
        <f>IF(AND(J27&gt;K27,J28&gt;K28),"2:0",IF(J29&gt;K29,"2:1",IF(AND(J27&lt;K27,J28&lt;K28),"0:2",IF(J29&lt;K29,"1:2",IF(J27=K27,"-")))))</f>
        <v>-</v>
      </c>
      <c r="K30" s="215"/>
      <c r="L30" s="214" t="str">
        <f>IF(AND(L27&gt;M27,L28&gt;M28),"2:0",IF(L29&gt;M29,"2:1",IF(AND(L27&lt;M27,L28&lt;M28),"0:2",IF(L29&lt;M29,"1:2",IF(L27=M27,"-")))))</f>
        <v>-</v>
      </c>
      <c r="M30" s="215"/>
      <c r="N30" s="214" t="str">
        <f>IF(AND(N27&gt;O27,N28&gt;O28),"2:0",IF(N29&gt;O29,"2:1",IF(AND(N27&lt;O27,N28&lt;O28),"0:2",IF(N29&lt;O29,"1:2",IF(N27=O27,"-")))))</f>
        <v>-</v>
      </c>
      <c r="O30" s="215"/>
      <c r="P30" s="214" t="str">
        <f>IF(AND(P27&gt;Q27,P28&gt;Q28),"2:0",IF(P29&gt;Q29,"2:1",IF(AND(P27&lt;Q27,P28&lt;Q28),"0:2",IF(P29&lt;Q29,"1:2",IF(P27=Q27,"-")))))</f>
        <v>-</v>
      </c>
      <c r="Q30" s="215"/>
      <c r="R30" s="214" t="str">
        <f>IF(AND(R27&gt;S27,R28&gt;S28),"2:0",IF(R29&gt;S29,"2:1",IF(AND(R27&lt;S27,R28&lt;S28),"0:2",IF(R29&lt;S29,"1:2",IF(R27=S27,"-")))))</f>
        <v>-</v>
      </c>
      <c r="S30" s="215"/>
    </row>
    <row r="31" spans="1:19" outlineLevel="1" x14ac:dyDescent="0.35">
      <c r="A31" s="83" t="str">
        <f>B6</f>
        <v>Orden des Netzrollers</v>
      </c>
      <c r="B31" s="84">
        <f>K15</f>
        <v>0</v>
      </c>
      <c r="C31" s="105">
        <f>J15</f>
        <v>0</v>
      </c>
      <c r="D31" s="86">
        <f>K19</f>
        <v>0</v>
      </c>
      <c r="E31" s="106">
        <f>J19</f>
        <v>0</v>
      </c>
      <c r="F31" s="84">
        <f>K23</f>
        <v>0</v>
      </c>
      <c r="G31" s="105">
        <f>J23</f>
        <v>0</v>
      </c>
      <c r="H31" s="86"/>
      <c r="I31" s="87"/>
      <c r="J31" s="218"/>
      <c r="K31" s="219"/>
      <c r="L31" s="31"/>
      <c r="M31" s="32"/>
      <c r="N31" s="31"/>
      <c r="O31" s="32"/>
      <c r="P31" s="31"/>
      <c r="Q31" s="32"/>
      <c r="R31" s="33"/>
      <c r="S31" s="32"/>
    </row>
    <row r="32" spans="1:19" outlineLevel="1" x14ac:dyDescent="0.35">
      <c r="A32" s="92"/>
      <c r="B32" s="84">
        <f>K16</f>
        <v>0</v>
      </c>
      <c r="C32" s="105">
        <f>J16</f>
        <v>0</v>
      </c>
      <c r="D32" s="86">
        <f>K20</f>
        <v>0</v>
      </c>
      <c r="E32" s="106">
        <f>J20</f>
        <v>0</v>
      </c>
      <c r="F32" s="84">
        <f>K24</f>
        <v>0</v>
      </c>
      <c r="G32" s="105">
        <f>J24</f>
        <v>0</v>
      </c>
      <c r="H32" s="86"/>
      <c r="I32" s="94"/>
      <c r="J32" s="220"/>
      <c r="K32" s="221"/>
      <c r="L32" s="35"/>
      <c r="M32" s="36"/>
      <c r="N32" s="35"/>
      <c r="O32" s="36"/>
      <c r="P32" s="35"/>
      <c r="Q32" s="36"/>
      <c r="R32" s="37"/>
      <c r="S32" s="36"/>
    </row>
    <row r="33" spans="1:19" ht="15" outlineLevel="1" thickBot="1" x14ac:dyDescent="0.4">
      <c r="A33" s="62"/>
      <c r="B33" s="84">
        <f>K17</f>
        <v>0</v>
      </c>
      <c r="C33" s="105">
        <f>J17</f>
        <v>0</v>
      </c>
      <c r="D33" s="86">
        <f>K21</f>
        <v>0</v>
      </c>
      <c r="E33" s="106">
        <f>J21</f>
        <v>0</v>
      </c>
      <c r="F33" s="84">
        <f>K25</f>
        <v>0</v>
      </c>
      <c r="G33" s="105">
        <f>J25</f>
        <v>0</v>
      </c>
      <c r="H33" s="86">
        <f>K29</f>
        <v>0</v>
      </c>
      <c r="I33" s="94">
        <f>J29</f>
        <v>0</v>
      </c>
      <c r="J33" s="220"/>
      <c r="K33" s="221"/>
      <c r="L33" s="39"/>
      <c r="M33" s="40"/>
      <c r="N33" s="39"/>
      <c r="O33" s="40"/>
      <c r="P33" s="39"/>
      <c r="Q33" s="40"/>
      <c r="R33" s="41"/>
      <c r="S33" s="40"/>
    </row>
    <row r="34" spans="1:19" ht="15" outlineLevel="1" thickBot="1" x14ac:dyDescent="0.4">
      <c r="A34" s="102"/>
      <c r="B34" s="216" t="str">
        <f>IF(AND(B31&gt;C31,B32&gt;C32),"2:0",IF(B33&gt;C33,"2:1",IF(AND(B31&lt;C31,B32&lt;C32),"0:2",IF(B33&lt;C33,"1:2",IF(B31=C31,"-")))))</f>
        <v>-</v>
      </c>
      <c r="C34" s="217"/>
      <c r="D34" s="216" t="str">
        <f>IF(AND(D31&gt;E31,D32&gt;E32),"2:0",IF(D33&gt;E33,"2:1",IF(AND(D31&lt;E31,D32&lt;E32),"0:2",IF(D33&lt;E33,"1:2",IF(D31=E31,"-")))))</f>
        <v>-</v>
      </c>
      <c r="E34" s="217"/>
      <c r="F34" s="216" t="str">
        <f>IF(AND(F31&gt;G31,F32&gt;G32),"2:0",IF(F33&gt;G33,"2:1",IF(AND(F31&lt;G31,F32&lt;G32),"0:2",IF(F33&lt;G33,"1:2",IF(F31=G31,"-")))))</f>
        <v>-</v>
      </c>
      <c r="G34" s="217"/>
      <c r="H34" s="216" t="str">
        <f>IF(AND(H31&gt;I31,H32&gt;I32),"2:0",IF(H33&gt;I33,"2:1",IF(AND(H31&lt;I31,H32&lt;I32),"0:2",IF(H33&lt;I33,"1:2",IF(H31=I31,"-")))))</f>
        <v>-</v>
      </c>
      <c r="I34" s="217"/>
      <c r="J34" s="222"/>
      <c r="K34" s="223"/>
      <c r="L34" s="216" t="str">
        <f>IF(AND(L31&gt;M31,L32&gt;M32),"2:0",IF(L33&gt;M33,"2:1",IF(AND(L31&lt;M31,L32&lt;M32),"0:2",IF(L33&lt;M33,"1:2",IF(L31=M31,"-")))))</f>
        <v>-</v>
      </c>
      <c r="M34" s="217"/>
      <c r="N34" s="216" t="str">
        <f>IF(AND(N31&gt;O31,N32&gt;O32),"2:0",IF(N33&gt;O33,"2:1",IF(AND(N31&lt;O31,N32&lt;O32),"0:2",IF(N33&lt;O33,"1:2",IF(N31=O31,"-")))))</f>
        <v>-</v>
      </c>
      <c r="O34" s="217"/>
      <c r="P34" s="216" t="str">
        <f>IF(AND(P31&gt;Q31,P32&gt;Q32),"2:0",IF(P33&gt;Q33,"2:1",IF(AND(P31&lt;Q31,P32&lt;Q32),"0:2",IF(P33&lt;Q33,"1:2",IF(P31=Q31,"-")))))</f>
        <v>-</v>
      </c>
      <c r="Q34" s="217"/>
      <c r="R34" s="216" t="str">
        <f>IF(AND(R31&gt;S31,R32&gt;S32),"2:0",IF(R33&gt;S33,"2:1",IF(AND(R31&lt;S31,R32&lt;S32),"0:2",IF(R33&lt;S33,"1:2",IF(R31=S31,"-")))))</f>
        <v>-</v>
      </c>
      <c r="S34" s="217"/>
    </row>
    <row r="35" spans="1:19" outlineLevel="1" x14ac:dyDescent="0.35">
      <c r="A35" s="107" t="str">
        <f>B7</f>
        <v>Sixpack</v>
      </c>
      <c r="B35" s="68">
        <f>M15</f>
        <v>0</v>
      </c>
      <c r="C35" s="67">
        <f>L15</f>
        <v>0</v>
      </c>
      <c r="D35" s="68">
        <f>M19</f>
        <v>0</v>
      </c>
      <c r="E35" s="69">
        <f>L19</f>
        <v>0</v>
      </c>
      <c r="F35" s="66">
        <f>M23</f>
        <v>0</v>
      </c>
      <c r="G35" s="67">
        <f>L23</f>
        <v>0</v>
      </c>
      <c r="H35" s="68">
        <f>M27</f>
        <v>0</v>
      </c>
      <c r="I35" s="69">
        <f>L27</f>
        <v>0</v>
      </c>
      <c r="J35" s="66">
        <f>M31</f>
        <v>0</v>
      </c>
      <c r="K35" s="67">
        <f>L31</f>
        <v>0</v>
      </c>
      <c r="L35" s="218"/>
      <c r="M35" s="219"/>
      <c r="N35" s="43"/>
      <c r="O35" s="44"/>
      <c r="P35" s="45"/>
      <c r="Q35" s="46"/>
      <c r="R35" s="43"/>
      <c r="S35" s="46"/>
    </row>
    <row r="36" spans="1:19" outlineLevel="1" x14ac:dyDescent="0.35">
      <c r="A36" s="108"/>
      <c r="B36" s="73">
        <f>M16</f>
        <v>0</v>
      </c>
      <c r="C36" s="72">
        <f>L16</f>
        <v>0</v>
      </c>
      <c r="D36" s="73">
        <f>M20</f>
        <v>0</v>
      </c>
      <c r="E36" s="74">
        <f>L20</f>
        <v>0</v>
      </c>
      <c r="F36" s="71">
        <f>M24</f>
        <v>0</v>
      </c>
      <c r="G36" s="72">
        <f>L24</f>
        <v>0</v>
      </c>
      <c r="H36" s="73">
        <f>M28</f>
        <v>0</v>
      </c>
      <c r="I36" s="74">
        <f>L28</f>
        <v>0</v>
      </c>
      <c r="J36" s="71">
        <f>M32</f>
        <v>0</v>
      </c>
      <c r="K36" s="72">
        <f>L32</f>
        <v>0</v>
      </c>
      <c r="L36" s="220"/>
      <c r="M36" s="221"/>
      <c r="N36" s="47"/>
      <c r="O36" s="48"/>
      <c r="P36" s="49"/>
      <c r="Q36" s="50"/>
      <c r="R36" s="47"/>
      <c r="S36" s="50"/>
    </row>
    <row r="37" spans="1:19" ht="15" outlineLevel="1" thickBot="1" x14ac:dyDescent="0.4">
      <c r="A37" s="109"/>
      <c r="B37" s="80">
        <f>M17</f>
        <v>0</v>
      </c>
      <c r="C37" s="79">
        <f>L17</f>
        <v>0</v>
      </c>
      <c r="D37" s="80">
        <f>M21</f>
        <v>0</v>
      </c>
      <c r="E37" s="81">
        <f>L21</f>
        <v>0</v>
      </c>
      <c r="F37" s="78">
        <f>M25</f>
        <v>0</v>
      </c>
      <c r="G37" s="79">
        <f>L25</f>
        <v>0</v>
      </c>
      <c r="H37" s="80">
        <f>M29</f>
        <v>0</v>
      </c>
      <c r="I37" s="81">
        <f>L29</f>
        <v>0</v>
      </c>
      <c r="J37" s="78"/>
      <c r="K37" s="79">
        <f>L33</f>
        <v>0</v>
      </c>
      <c r="L37" s="220"/>
      <c r="M37" s="221"/>
      <c r="N37" s="51"/>
      <c r="O37" s="52"/>
      <c r="P37" s="53"/>
      <c r="Q37" s="54"/>
      <c r="R37" s="51"/>
      <c r="S37" s="54"/>
    </row>
    <row r="38" spans="1:19" ht="15" outlineLevel="1" thickBot="1" x14ac:dyDescent="0.4">
      <c r="A38" s="82"/>
      <c r="B38" s="214" t="str">
        <f>IF(AND(B35&gt;C35,B36&gt;C36),"2:0",IF(B37&gt;C37,"2:1",IF(AND(B35&lt;C35,B36&lt;C36),"0:2",IF(B37&lt;C37,"1:2",IF(B35=C35,"-")))))</f>
        <v>-</v>
      </c>
      <c r="C38" s="215"/>
      <c r="D38" s="214" t="str">
        <f>IF(AND(D35&gt;E35,D36&gt;E36),"2:0",IF(D37&gt;E37,"2:1",IF(AND(D35&lt;E35,D36&lt;E36),"0:2",IF(D37&lt;E37,"1:2",IF(D35=E35,"-")))))</f>
        <v>-</v>
      </c>
      <c r="E38" s="215"/>
      <c r="F38" s="214" t="str">
        <f>IF(AND(F35&gt;G35,F36&gt;G36),"2:0",IF(F37&gt;G37,"2:1",IF(AND(F35&lt;G35,F36&lt;G36),"0:2",IF(F37&lt;G37,"1:2",IF(F35=G35,"-")))))</f>
        <v>-</v>
      </c>
      <c r="G38" s="215"/>
      <c r="H38" s="214" t="str">
        <f>IF(AND(H35&gt;I35,H36&gt;I36),"2:0",IF(H37&gt;I37,"2:1",IF(AND(H35&lt;I35,H36&lt;I36),"0:2",IF(H37&lt;I37,"1:2",IF(H35=I35,"-")))))</f>
        <v>-</v>
      </c>
      <c r="I38" s="215"/>
      <c r="J38" s="214" t="str">
        <f>IF(AND(J35&gt;K35,J36&gt;K36),"2:0",IF(J37&gt;K37,"2:1",IF(AND(J35&lt;K35,J36&lt;K36),"0:2",IF(J37&lt;K37,"1:2",IF(J35=K35,"-")))))</f>
        <v>-</v>
      </c>
      <c r="K38" s="215"/>
      <c r="L38" s="222"/>
      <c r="M38" s="223"/>
      <c r="N38" s="214" t="str">
        <f>IF(AND(N35&gt;O35,N36&gt;O36),"2:0",IF(N37&gt;O37,"2:1",IF(AND(N35&lt;O35,N36&lt;O36),"0:2",IF(N37&lt;O37,"1:2",IF(N35=O35,"-")))))</f>
        <v>-</v>
      </c>
      <c r="O38" s="215"/>
      <c r="P38" s="214" t="str">
        <f>IF(AND(P35&gt;Q35,P36&gt;Q36),"2:0",IF(P37&gt;Q37,"2:1",IF(AND(P35&lt;Q35,P36&lt;Q36),"0:2",IF(P37&lt;Q37,"1:2",IF(P35=Q35,"-")))))</f>
        <v>-</v>
      </c>
      <c r="Q38" s="215"/>
      <c r="R38" s="214" t="str">
        <f>IF(AND(R35&gt;S35,R36&gt;S36),"2:0",IF(R37&gt;S37,"2:1",IF(AND(R35&lt;S35,R36&lt;S36),"0:2",IF(R37&lt;S37,"1:2",IF(R35=S35,"-")))))</f>
        <v>-</v>
      </c>
      <c r="S38" s="215"/>
    </row>
    <row r="39" spans="1:19" outlineLevel="1" x14ac:dyDescent="0.35">
      <c r="A39" s="110" t="str">
        <f>B8</f>
        <v>SV Friedrichstadt</v>
      </c>
      <c r="B39" s="88">
        <f>O15</f>
        <v>0</v>
      </c>
      <c r="C39" s="91">
        <f>N15</f>
        <v>0</v>
      </c>
      <c r="D39" s="88">
        <f>O19</f>
        <v>0</v>
      </c>
      <c r="E39" s="89">
        <f>N19</f>
        <v>0</v>
      </c>
      <c r="F39" s="90">
        <f>O23</f>
        <v>0</v>
      </c>
      <c r="G39" s="91">
        <f>N23</f>
        <v>0</v>
      </c>
      <c r="H39" s="88">
        <f>O27</f>
        <v>0</v>
      </c>
      <c r="I39" s="89">
        <f>N27</f>
        <v>0</v>
      </c>
      <c r="J39" s="90">
        <f>O31</f>
        <v>0</v>
      </c>
      <c r="K39" s="91">
        <f>N31</f>
        <v>0</v>
      </c>
      <c r="L39" s="88">
        <f>O35</f>
        <v>0</v>
      </c>
      <c r="M39" s="89">
        <f>N35</f>
        <v>0</v>
      </c>
      <c r="N39" s="218"/>
      <c r="O39" s="219"/>
      <c r="P39" s="31"/>
      <c r="Q39" s="32"/>
      <c r="R39" s="33"/>
      <c r="S39" s="32"/>
    </row>
    <row r="40" spans="1:19" outlineLevel="1" x14ac:dyDescent="0.35">
      <c r="A40" s="111"/>
      <c r="B40" s="93">
        <f>O16</f>
        <v>0</v>
      </c>
      <c r="C40" s="85">
        <f>N16</f>
        <v>0</v>
      </c>
      <c r="D40" s="93">
        <f>O20</f>
        <v>0</v>
      </c>
      <c r="E40" s="94">
        <f>N20</f>
        <v>0</v>
      </c>
      <c r="F40" s="95">
        <f>O24</f>
        <v>0</v>
      </c>
      <c r="G40" s="85">
        <f>N24</f>
        <v>0</v>
      </c>
      <c r="H40" s="93">
        <f>O28</f>
        <v>0</v>
      </c>
      <c r="I40" s="94">
        <f>N28</f>
        <v>0</v>
      </c>
      <c r="J40" s="95">
        <f>O32</f>
        <v>0</v>
      </c>
      <c r="K40" s="85">
        <f>N32</f>
        <v>0</v>
      </c>
      <c r="L40" s="93">
        <f>O36</f>
        <v>0</v>
      </c>
      <c r="M40" s="94">
        <f>N36</f>
        <v>0</v>
      </c>
      <c r="N40" s="220"/>
      <c r="O40" s="221"/>
      <c r="P40" s="35"/>
      <c r="Q40" s="36"/>
      <c r="R40" s="37"/>
      <c r="S40" s="36"/>
    </row>
    <row r="41" spans="1:19" ht="15" outlineLevel="1" thickBot="1" x14ac:dyDescent="0.4">
      <c r="A41" s="112"/>
      <c r="B41" s="98">
        <f>O17</f>
        <v>0</v>
      </c>
      <c r="C41" s="101">
        <f>N17</f>
        <v>0</v>
      </c>
      <c r="D41" s="98">
        <f>O21</f>
        <v>0</v>
      </c>
      <c r="E41" s="99">
        <f>N21</f>
        <v>0</v>
      </c>
      <c r="F41" s="100">
        <f>O25</f>
        <v>0</v>
      </c>
      <c r="G41" s="101">
        <f>N25</f>
        <v>0</v>
      </c>
      <c r="H41" s="98">
        <f>O29</f>
        <v>0</v>
      </c>
      <c r="I41" s="99">
        <f>N29</f>
        <v>0</v>
      </c>
      <c r="J41" s="100">
        <f>O33</f>
        <v>0</v>
      </c>
      <c r="K41" s="101">
        <f>N33</f>
        <v>0</v>
      </c>
      <c r="L41" s="98">
        <f>O37</f>
        <v>0</v>
      </c>
      <c r="M41" s="99">
        <f>N37</f>
        <v>0</v>
      </c>
      <c r="N41" s="220"/>
      <c r="O41" s="221"/>
      <c r="P41" s="39"/>
      <c r="Q41" s="40"/>
      <c r="R41" s="41"/>
      <c r="S41" s="40"/>
    </row>
    <row r="42" spans="1:19" ht="15" outlineLevel="1" thickBot="1" x14ac:dyDescent="0.4">
      <c r="A42" s="102"/>
      <c r="B42" s="216" t="str">
        <f>IF(AND(B39&gt;C39,B40&gt;C40),"2:0",IF(B41&gt;C41,"2:1",IF(AND(B39&lt;C39,B40&lt;C40),"0:2",IF(B41&lt;C41,"1:2",IF(B39=C39,"-")))))</f>
        <v>-</v>
      </c>
      <c r="C42" s="217"/>
      <c r="D42" s="216" t="str">
        <f>IF(AND(D39&gt;E39,D40&gt;E40),"2:0",IF(D41&gt;E41,"2:1",IF(AND(D39&lt;E39,D40&lt;E40),"0:2",IF(D41&lt;E41,"1:2",IF(D39=E39,"-")))))</f>
        <v>-</v>
      </c>
      <c r="E42" s="217"/>
      <c r="F42" s="216" t="str">
        <f>IF(AND(F39&gt;G39,F40&gt;G40),"2:0",IF(F41&gt;G41,"2:1",IF(AND(F39&lt;G39,F40&lt;G40),"0:2",IF(F41&lt;G41,"1:2",IF(F39=G39,"-")))))</f>
        <v>-</v>
      </c>
      <c r="G42" s="217"/>
      <c r="H42" s="216" t="str">
        <f>IF(AND(H39&gt;I39,H40&gt;I40),"2:0",IF(H41&gt;I41,"2:1",IF(AND(H39&lt;I39,H40&lt;I40),"0:2",IF(H41&lt;I41,"1:2",IF(H39=I39,"-")))))</f>
        <v>-</v>
      </c>
      <c r="I42" s="217"/>
      <c r="J42" s="216" t="str">
        <f>IF(AND(J39&gt;K39,J40&gt;K40),"2:0",IF(J41&gt;K41,"2:1",IF(AND(J39&lt;K39,J40&lt;K40),"0:2",IF(J41&lt;K41,"1:2",IF(J39=K39,"-")))))</f>
        <v>-</v>
      </c>
      <c r="K42" s="217"/>
      <c r="L42" s="216" t="str">
        <f>IF(AND(L39&gt;M39,L40&gt;M40),"2:0",IF(L41&gt;M41,"2:1",IF(AND(L39&lt;M39,L40&lt;M40),"0:2",IF(L41&lt;M41,"1:2",IF(L39=M39,"-")))))</f>
        <v>-</v>
      </c>
      <c r="M42" s="217"/>
      <c r="N42" s="222"/>
      <c r="O42" s="223"/>
      <c r="P42" s="216" t="str">
        <f>IF(AND(P39&gt;Q39,P40&gt;Q40),"2:0",IF(P41&gt;Q41,"2:1",IF(AND(P39&lt;Q39,P40&lt;Q40),"0:2",IF(P41&lt;Q41,"1:2",IF(P39=Q39,"-")))))</f>
        <v>-</v>
      </c>
      <c r="Q42" s="217"/>
      <c r="R42" s="216" t="str">
        <f>IF(AND(R39&gt;S39,R40&gt;S40),"2:0",IF(R41&gt;S41,"2:1",IF(AND(R39&lt;S39,R40&lt;S40),"0:2",IF(R41&lt;S41,"1:2",IF(R39=S39,"-")))))</f>
        <v>-</v>
      </c>
      <c r="S42" s="217"/>
    </row>
    <row r="43" spans="1:19" outlineLevel="1" x14ac:dyDescent="0.35">
      <c r="A43" s="103" t="str">
        <f>B9</f>
        <v>Schlechtschmetterfront</v>
      </c>
      <c r="B43" s="66">
        <f>Q15</f>
        <v>0</v>
      </c>
      <c r="C43" s="67">
        <f>P15</f>
        <v>0</v>
      </c>
      <c r="D43" s="68">
        <f>Q19</f>
        <v>0</v>
      </c>
      <c r="E43" s="69">
        <f>P19</f>
        <v>0</v>
      </c>
      <c r="F43" s="66">
        <f>Q23</f>
        <v>0</v>
      </c>
      <c r="G43" s="67">
        <f>P23</f>
        <v>0</v>
      </c>
      <c r="H43" s="68">
        <f>Q27</f>
        <v>0</v>
      </c>
      <c r="I43" s="69">
        <f>P27</f>
        <v>0</v>
      </c>
      <c r="J43" s="66">
        <f>Q31</f>
        <v>0</v>
      </c>
      <c r="K43" s="67">
        <f>P31</f>
        <v>0</v>
      </c>
      <c r="L43" s="68">
        <f>Q35</f>
        <v>0</v>
      </c>
      <c r="M43" s="69">
        <f>P35</f>
        <v>0</v>
      </c>
      <c r="N43" s="66">
        <f>Q39</f>
        <v>0</v>
      </c>
      <c r="O43" s="67">
        <f>P39</f>
        <v>0</v>
      </c>
      <c r="P43" s="218"/>
      <c r="Q43" s="219"/>
      <c r="R43" s="43"/>
      <c r="S43" s="46"/>
    </row>
    <row r="44" spans="1:19" outlineLevel="1" x14ac:dyDescent="0.35">
      <c r="A44" s="75"/>
      <c r="B44" s="71">
        <f>Q16</f>
        <v>0</v>
      </c>
      <c r="C44" s="72">
        <f>P16</f>
        <v>0</v>
      </c>
      <c r="D44" s="73">
        <f>Q20</f>
        <v>0</v>
      </c>
      <c r="E44" s="74">
        <f>P20</f>
        <v>0</v>
      </c>
      <c r="F44" s="71">
        <f>Q24</f>
        <v>0</v>
      </c>
      <c r="G44" s="72">
        <f>P24</f>
        <v>0</v>
      </c>
      <c r="H44" s="73">
        <f>Q28</f>
        <v>0</v>
      </c>
      <c r="I44" s="74">
        <f>P28</f>
        <v>0</v>
      </c>
      <c r="J44" s="71">
        <f>Q32</f>
        <v>0</v>
      </c>
      <c r="K44" s="72">
        <f>P32</f>
        <v>0</v>
      </c>
      <c r="L44" s="73">
        <f>Q36</f>
        <v>0</v>
      </c>
      <c r="M44" s="74">
        <f>P36</f>
        <v>0</v>
      </c>
      <c r="N44" s="71"/>
      <c r="O44" s="72">
        <f>P40</f>
        <v>0</v>
      </c>
      <c r="P44" s="220"/>
      <c r="Q44" s="221"/>
      <c r="R44" s="47"/>
      <c r="S44" s="50"/>
    </row>
    <row r="45" spans="1:19" ht="15" outlineLevel="1" thickBot="1" x14ac:dyDescent="0.4">
      <c r="A45" s="75"/>
      <c r="B45" s="78">
        <f>Q17</f>
        <v>0</v>
      </c>
      <c r="C45" s="79">
        <f>P17</f>
        <v>0</v>
      </c>
      <c r="D45" s="80">
        <f>Q21</f>
        <v>0</v>
      </c>
      <c r="E45" s="81">
        <f>P21</f>
        <v>0</v>
      </c>
      <c r="F45" s="78">
        <f>Q25</f>
        <v>0</v>
      </c>
      <c r="G45" s="79">
        <f>P25</f>
        <v>0</v>
      </c>
      <c r="H45" s="80">
        <f>Q29</f>
        <v>0</v>
      </c>
      <c r="I45" s="81">
        <f>P29</f>
        <v>0</v>
      </c>
      <c r="J45" s="78">
        <f>Q33</f>
        <v>0</v>
      </c>
      <c r="K45" s="79">
        <f>P33</f>
        <v>0</v>
      </c>
      <c r="L45" s="80">
        <f>Q37</f>
        <v>0</v>
      </c>
      <c r="M45" s="81">
        <f>P37</f>
        <v>0</v>
      </c>
      <c r="N45" s="78">
        <f>Q41</f>
        <v>0</v>
      </c>
      <c r="O45" s="79">
        <f>P41</f>
        <v>0</v>
      </c>
      <c r="P45" s="220"/>
      <c r="Q45" s="221"/>
      <c r="R45" s="51"/>
      <c r="S45" s="54"/>
    </row>
    <row r="46" spans="1:19" ht="15" outlineLevel="1" thickBot="1" x14ac:dyDescent="0.4">
      <c r="A46" s="82"/>
      <c r="B46" s="214" t="str">
        <f>IF(AND(B43&gt;C43,B44&gt;C44),"2:0",IF(B45&gt;C45,"2:1",IF(AND(B43&lt;C43,B44&lt;C44),"0:2",IF(B45&lt;C45,"1:2",IF(B43=C43,"-")))))</f>
        <v>-</v>
      </c>
      <c r="C46" s="215"/>
      <c r="D46" s="214" t="str">
        <f>IF(AND(D43&gt;E43,D44&gt;E44),"2:0",IF(D45&gt;E45,"2:1",IF(AND(D43&lt;E43,D44&lt;E44),"0:2",IF(D45&lt;E45,"1:2",IF(D43=E43,"-")))))</f>
        <v>-</v>
      </c>
      <c r="E46" s="215"/>
      <c r="F46" s="214" t="str">
        <f>IF(AND(F43&gt;G43,F44&gt;G44),"2:0",IF(F45&gt;G45,"2:1",IF(AND(F43&lt;G43,F44&lt;G44),"0:2",IF(F45&lt;G45,"1:2",IF(F43=G43,"-")))))</f>
        <v>-</v>
      </c>
      <c r="G46" s="215"/>
      <c r="H46" s="214" t="str">
        <f>IF(AND(H43&gt;I43,H44&gt;I44),"2:0",IF(H45&gt;I45,"2:1",IF(AND(H43&lt;I43,H44&lt;I44),"0:2",IF(H45&lt;I45,"1:2",IF(H43=I43,"-")))))</f>
        <v>-</v>
      </c>
      <c r="I46" s="215"/>
      <c r="J46" s="214" t="str">
        <f>IF(AND(J43&gt;K43,J44&gt;K44),"2:0",IF(J45&gt;K45,"2:1",IF(AND(J43&lt;K43,J44&lt;K44),"0:2",IF(J45&lt;K45,"1:2",IF(J43=K43,"-")))))</f>
        <v>-</v>
      </c>
      <c r="K46" s="215"/>
      <c r="L46" s="214" t="str">
        <f>IF(AND(L43&gt;M43,L44&gt;M44),"2:0",IF(L45&gt;M45,"2:1",IF(AND(L43&lt;M43,L44&lt;M44),"0:2",IF(L45&lt;M45,"1:2",IF(L43=M43,"-")))))</f>
        <v>-</v>
      </c>
      <c r="M46" s="215"/>
      <c r="N46" s="214" t="str">
        <f>IF(AND(N43&gt;O43,N44&gt;O44),"2:0",IF(N45&gt;O45,"2:1",IF(AND(N43&lt;O43,N44&lt;O44),"0:2",IF(N45&lt;O45,"1:2",IF(N43=O43,"-")))))</f>
        <v>-</v>
      </c>
      <c r="O46" s="215"/>
      <c r="P46" s="222"/>
      <c r="Q46" s="223"/>
      <c r="R46" s="214" t="str">
        <f>IF(AND(R43&gt;S43,R44&gt;S44),"2:0",IF(R45&gt;S45,"2:1",IF(AND(R43&lt;S43,R44&lt;S44),"0:2",IF(R45&lt;S45,"1:2",IF(R43=S43,"-")))))</f>
        <v>-</v>
      </c>
      <c r="S46" s="215"/>
    </row>
    <row r="47" spans="1:19" outlineLevel="1" x14ac:dyDescent="0.35">
      <c r="A47" s="113" t="str">
        <f>B10</f>
        <v>VKB</v>
      </c>
      <c r="B47" s="90">
        <f>S15</f>
        <v>0</v>
      </c>
      <c r="C47" s="91">
        <f>R15</f>
        <v>0</v>
      </c>
      <c r="D47" s="88">
        <f>S19</f>
        <v>0</v>
      </c>
      <c r="E47" s="89">
        <f>R19</f>
        <v>0</v>
      </c>
      <c r="F47" s="90">
        <f>S23</f>
        <v>0</v>
      </c>
      <c r="G47" s="91">
        <f>R23</f>
        <v>0</v>
      </c>
      <c r="H47" s="88">
        <f>S27</f>
        <v>0</v>
      </c>
      <c r="I47" s="89">
        <f>R27</f>
        <v>0</v>
      </c>
      <c r="J47" s="90">
        <f>S31</f>
        <v>0</v>
      </c>
      <c r="K47" s="91">
        <f>R31</f>
        <v>0</v>
      </c>
      <c r="L47" s="88">
        <f>S35</f>
        <v>0</v>
      </c>
      <c r="M47" s="89">
        <f>R35</f>
        <v>0</v>
      </c>
      <c r="N47" s="90"/>
      <c r="O47" s="91"/>
      <c r="P47" s="88"/>
      <c r="Q47" s="89"/>
      <c r="R47" s="218"/>
      <c r="S47" s="219"/>
    </row>
    <row r="48" spans="1:19" outlineLevel="1" x14ac:dyDescent="0.35">
      <c r="A48" s="92"/>
      <c r="B48" s="95">
        <f>S16</f>
        <v>0</v>
      </c>
      <c r="C48" s="85">
        <f>R16</f>
        <v>0</v>
      </c>
      <c r="D48" s="93">
        <f>S20</f>
        <v>0</v>
      </c>
      <c r="E48" s="94">
        <f>R20</f>
        <v>0</v>
      </c>
      <c r="F48" s="95">
        <f>S24</f>
        <v>0</v>
      </c>
      <c r="G48" s="85">
        <f>R24</f>
        <v>0</v>
      </c>
      <c r="H48" s="93">
        <f>S28</f>
        <v>0</v>
      </c>
      <c r="I48" s="94">
        <f>R28</f>
        <v>0</v>
      </c>
      <c r="J48" s="95">
        <f>S32</f>
        <v>0</v>
      </c>
      <c r="K48" s="85">
        <f>R32</f>
        <v>0</v>
      </c>
      <c r="L48" s="93">
        <f>S36</f>
        <v>0</v>
      </c>
      <c r="M48" s="94">
        <f>R36</f>
        <v>0</v>
      </c>
      <c r="N48" s="95"/>
      <c r="O48" s="85"/>
      <c r="P48" s="93"/>
      <c r="Q48" s="94"/>
      <c r="R48" s="220"/>
      <c r="S48" s="221"/>
    </row>
    <row r="49" spans="1:19" ht="15" outlineLevel="1" thickBot="1" x14ac:dyDescent="0.4">
      <c r="A49" s="62"/>
      <c r="B49" s="100">
        <f>S17</f>
        <v>0</v>
      </c>
      <c r="C49" s="101">
        <f>R17</f>
        <v>0</v>
      </c>
      <c r="D49" s="98">
        <f>S21</f>
        <v>0</v>
      </c>
      <c r="E49" s="99">
        <f>R21</f>
        <v>0</v>
      </c>
      <c r="F49" s="100">
        <f>S25</f>
        <v>0</v>
      </c>
      <c r="G49" s="101">
        <f>R25</f>
        <v>0</v>
      </c>
      <c r="H49" s="98">
        <f>S29</f>
        <v>0</v>
      </c>
      <c r="I49" s="99">
        <f>R29</f>
        <v>0</v>
      </c>
      <c r="J49" s="100">
        <f>S33</f>
        <v>0</v>
      </c>
      <c r="K49" s="101">
        <f>R33</f>
        <v>0</v>
      </c>
      <c r="L49" s="98">
        <f>S37</f>
        <v>0</v>
      </c>
      <c r="M49" s="99">
        <f>R37</f>
        <v>0</v>
      </c>
      <c r="N49" s="100">
        <f>S41</f>
        <v>0</v>
      </c>
      <c r="O49" s="101">
        <f>R41</f>
        <v>0</v>
      </c>
      <c r="P49" s="98">
        <f>S45</f>
        <v>0</v>
      </c>
      <c r="Q49" s="99">
        <f>R45</f>
        <v>0</v>
      </c>
      <c r="R49" s="220"/>
      <c r="S49" s="221"/>
    </row>
    <row r="50" spans="1:19" ht="15" outlineLevel="1" thickBot="1" x14ac:dyDescent="0.4">
      <c r="A50" s="102"/>
      <c r="B50" s="194" t="str">
        <f>IF(AND(B47&gt;C47,B48&gt;C48),"2:0",IF(B49&gt;C49,"2:1",IF(AND(B47&lt;C47,B48&lt;C48),"0:2",IF(B49&lt;C49,"1:2",IF(B47=C47,"-")))))</f>
        <v>-</v>
      </c>
      <c r="C50" s="195"/>
      <c r="D50" s="194" t="str">
        <f>IF(AND(D47&gt;E47,D48&gt;E48),"2:0",IF(D49&gt;E49,"2:1",IF(AND(D47&lt;E47,D48&lt;E48),"0:2",IF(D49&lt;E49,"1:2",IF(D47=E47,"-")))))</f>
        <v>-</v>
      </c>
      <c r="E50" s="195"/>
      <c r="F50" s="194" t="str">
        <f>IF(AND(F47&gt;G47,F48&gt;G48),"2:0",IF(F49&gt;G49,"2:1",IF(AND(F47&lt;G47,F48&lt;G48),"0:2",IF(F49&lt;G49,"1:2",IF(F47=G47,"-")))))</f>
        <v>-</v>
      </c>
      <c r="G50" s="195"/>
      <c r="H50" s="194" t="str">
        <f>IF(AND(H47&gt;I47,H48&gt;I48),"2:0",IF(H49&gt;I49,"2:1",IF(AND(H47&lt;I47,H48&lt;I48),"0:2",IF(H49&lt;I49,"1:2",IF(H47=I47,"-")))))</f>
        <v>-</v>
      </c>
      <c r="I50" s="195"/>
      <c r="J50" s="194" t="str">
        <f>IF(AND(J47&gt;K47,J48&gt;K48),"2:0",IF(J49&gt;K49,"2:1",IF(AND(J47&lt;K47,J48&lt;K48),"0:2",IF(J49&lt;K49,"1:2",IF(J47=K47,"-")))))</f>
        <v>-</v>
      </c>
      <c r="K50" s="195"/>
      <c r="L50" s="194" t="str">
        <f>IF(AND(L47&gt;M47,L48&gt;M48),"2:0",IF(L49&gt;M49,"2:1",IF(AND(L47&lt;M47,L48&lt;M48),"0:2",IF(L49&lt;M49,"1:2",IF(L47=M47,"-")))))</f>
        <v>-</v>
      </c>
      <c r="M50" s="195"/>
      <c r="N50" s="194" t="str">
        <f>IF(AND(N47&gt;O47,N48&gt;O48),"2:0",IF(N49&gt;O49,"2:1",IF(AND(N47&lt;O47,N48&lt;O48),"0:2",IF(N49&lt;O49,"1:2",IF(N47=O47,"-")))))</f>
        <v>-</v>
      </c>
      <c r="O50" s="195"/>
      <c r="P50" s="194" t="str">
        <f>IF(AND(P47&gt;Q47,P48&gt;Q48),"2:0",IF(P49&gt;Q49,"2:1",IF(AND(P47&lt;Q47,P48&lt;Q48),"0:2",IF(P49&lt;Q49,"1:2",IF(P47=Q47,"-")))))</f>
        <v>-</v>
      </c>
      <c r="Q50" s="195"/>
      <c r="R50" s="222"/>
      <c r="S50" s="223"/>
    </row>
    <row r="53" spans="1:19" outlineLevel="1" x14ac:dyDescent="0.35">
      <c r="B53" s="28" t="s">
        <v>21</v>
      </c>
    </row>
    <row r="54" spans="1:19" outlineLevel="1" x14ac:dyDescent="0.35">
      <c r="B54" t="s">
        <v>4</v>
      </c>
      <c r="C54"/>
      <c r="D54" s="1" t="s">
        <v>5</v>
      </c>
      <c r="E54" s="1" t="s">
        <v>6</v>
      </c>
      <c r="F54" s="1" t="s">
        <v>13</v>
      </c>
      <c r="G54" s="1" t="s">
        <v>14</v>
      </c>
      <c r="H54" s="179" t="s">
        <v>0</v>
      </c>
      <c r="I54" s="184" t="s">
        <v>1</v>
      </c>
      <c r="J54" s="184" t="s">
        <v>2</v>
      </c>
      <c r="K54" s="180" t="s">
        <v>3</v>
      </c>
      <c r="L54" s="1" t="s">
        <v>7</v>
      </c>
      <c r="M54" s="1" t="s">
        <v>45</v>
      </c>
      <c r="N54" s="1" t="s">
        <v>46</v>
      </c>
      <c r="O54" s="1" t="s">
        <v>47</v>
      </c>
    </row>
    <row r="55" spans="1:19" outlineLevel="1" x14ac:dyDescent="0.35">
      <c r="B55" t="str">
        <f t="shared" ref="B55:B63" si="0">B2</f>
        <v>Eintracht Südring</v>
      </c>
      <c r="C55"/>
      <c r="D55" s="181">
        <f>SUM(H55:K55)</f>
        <v>0</v>
      </c>
      <c r="E55" s="187">
        <f>H55*3+I55*2+J55+(G55-H55)/100+G55/10000+(M55-N55)/100000+M55/10000000+A2/1000000000</f>
        <v>1.0000000000000001E-9</v>
      </c>
      <c r="F55" s="181">
        <f>SUM(H55:I55)*2+J55</f>
        <v>0</v>
      </c>
      <c r="G55" s="181">
        <f>I55+SUM(J55:K55)*2</f>
        <v>0</v>
      </c>
      <c r="H55" s="182">
        <f>COUNTIF($B$18:$S$18,H$54)</f>
        <v>0</v>
      </c>
      <c r="I55" s="181">
        <f>COUNTIF($B$18:$S$18,I$54)</f>
        <v>0</v>
      </c>
      <c r="J55" s="181">
        <f>COUNTIF($B$18:$S$18,J$54)</f>
        <v>0</v>
      </c>
      <c r="K55" s="183">
        <f>COUNTIF($B$18:$S$18,K$54)</f>
        <v>0</v>
      </c>
      <c r="L55" s="181" t="str">
        <f>F55&amp;":"&amp;G55</f>
        <v>0:0</v>
      </c>
      <c r="M55" s="185">
        <f>SUM(D15:D17,F15:F17,H15:H17,J15:J17,L15:L17,N15:N17,P15:P17,R15:R17)</f>
        <v>0</v>
      </c>
      <c r="N55" s="185">
        <f>SUM(E15:E17,G15:G17,I15:I17,K15:K17,M15:M17,O15:O17,Q15:Q17,S15:S17)</f>
        <v>0</v>
      </c>
      <c r="O55" s="186" t="str">
        <f>M55&amp;":"&amp;N55</f>
        <v>0:0</v>
      </c>
    </row>
    <row r="56" spans="1:19" outlineLevel="1" x14ac:dyDescent="0.35">
      <c r="B56" t="str">
        <f t="shared" si="0"/>
        <v>F1 Aufwärts</v>
      </c>
      <c r="C56"/>
      <c r="D56" s="181">
        <f t="shared" ref="D56:D63" si="1">SUM(H56:K56)</f>
        <v>0</v>
      </c>
      <c r="E56" s="187">
        <f t="shared" ref="E56:E63" si="2">H56*3+I56*2+J56+(G56-H56)/100+G56/10000+(M56-N56)/100000+M56/10000000+A3/1000000000</f>
        <v>2.0000000000000001E-9</v>
      </c>
      <c r="F56" s="181">
        <f t="shared" ref="F56:F63" si="3">SUM(H56:I56)*2+J56</f>
        <v>0</v>
      </c>
      <c r="G56" s="181">
        <f t="shared" ref="G56:G63" si="4">I56+SUM(J56:K56)*2</f>
        <v>0</v>
      </c>
      <c r="H56" s="182">
        <f>(COUNTIF($B$22:$S$22,H$54))</f>
        <v>0</v>
      </c>
      <c r="I56" s="181">
        <f>(COUNTIF($B$22:$S$22,I$54))</f>
        <v>0</v>
      </c>
      <c r="J56" s="181">
        <f>(COUNTIF($B$22:$S$22,J$54))</f>
        <v>0</v>
      </c>
      <c r="K56" s="183">
        <f>(COUNTIF($B$22:$S$22,K$54))</f>
        <v>0</v>
      </c>
      <c r="L56" s="181" t="str">
        <f t="shared" ref="L56:L63" si="5">F56&amp;":"&amp;G56</f>
        <v>0:0</v>
      </c>
      <c r="M56" s="185">
        <f>SUM(E15:E17,F19:F21,H19:H21,J19:J21,L19:L21,N19:N21,P19:P21,R19:R21)</f>
        <v>0</v>
      </c>
      <c r="N56" s="185">
        <f>SUM(D15:D17,G19:G21,I19:I21,K19:K21,M19:M21,O19:O21,Q19:Q21,S19:S21)</f>
        <v>0</v>
      </c>
      <c r="O56" s="186" t="str">
        <f t="shared" ref="O56:O63" si="6">M56&amp;":"&amp;N56</f>
        <v>0:0</v>
      </c>
    </row>
    <row r="57" spans="1:19" outlineLevel="1" x14ac:dyDescent="0.35">
      <c r="B57" t="str">
        <f t="shared" si="0"/>
        <v>GUS/University of Europe</v>
      </c>
      <c r="C57"/>
      <c r="D57" s="181">
        <f t="shared" si="1"/>
        <v>0</v>
      </c>
      <c r="E57" s="187">
        <f t="shared" si="2"/>
        <v>3E-9</v>
      </c>
      <c r="F57" s="181">
        <f t="shared" si="3"/>
        <v>0</v>
      </c>
      <c r="G57" s="181">
        <f t="shared" si="4"/>
        <v>0</v>
      </c>
      <c r="H57" s="182">
        <f>COUNTIF($B$26:$S$26,H$54)</f>
        <v>0</v>
      </c>
      <c r="I57" s="181">
        <f>COUNTIF($B$26:$S$26,I$54)</f>
        <v>0</v>
      </c>
      <c r="J57" s="181">
        <f>COUNTIF($B$26:$S$26,J$54)</f>
        <v>0</v>
      </c>
      <c r="K57" s="183">
        <f>COUNTIF($B$26:$S$26,K$54)</f>
        <v>0</v>
      </c>
      <c r="L57" s="181" t="str">
        <f t="shared" si="5"/>
        <v>0:0</v>
      </c>
      <c r="M57" s="185">
        <f>SUM(G15:G17,G19:G21,H23:H25,J23:J25,L23:L25,N23:N25,P23:P25,R23:R25)</f>
        <v>0</v>
      </c>
      <c r="N57" s="185">
        <f>SUM(F15:F17,F19:F21,I23:I25,K23:K25,M23:M25,O23:O25,Q23:Q25,S23:S25)</f>
        <v>0</v>
      </c>
      <c r="O57" s="186" t="str">
        <f t="shared" si="6"/>
        <v>0:0</v>
      </c>
    </row>
    <row r="58" spans="1:19" outlineLevel="1" x14ac:dyDescent="0.35">
      <c r="B58" t="str">
        <f t="shared" si="0"/>
        <v>HTW Berlin</v>
      </c>
      <c r="C58"/>
      <c r="D58" s="181">
        <f t="shared" si="1"/>
        <v>0</v>
      </c>
      <c r="E58" s="187">
        <f t="shared" si="2"/>
        <v>4.0000000000000002E-9</v>
      </c>
      <c r="F58" s="181">
        <f t="shared" si="3"/>
        <v>0</v>
      </c>
      <c r="G58" s="181">
        <f t="shared" si="4"/>
        <v>0</v>
      </c>
      <c r="H58" s="182">
        <f>COUNTIF($B$30:$S$30,H$54)</f>
        <v>0</v>
      </c>
      <c r="I58" s="181">
        <f>COUNTIF($B$30:$S$30,I$54)</f>
        <v>0</v>
      </c>
      <c r="J58" s="181">
        <f>COUNTIF($B$30:$S$30,J$54)</f>
        <v>0</v>
      </c>
      <c r="K58" s="183">
        <f>COUNTIF($B$30:$S$30,K$54)</f>
        <v>0</v>
      </c>
      <c r="L58" s="181" t="str">
        <f t="shared" si="5"/>
        <v>0:0</v>
      </c>
      <c r="M58" s="185">
        <f>SUM(I15:I17,I19:I21,I23:I25,J27:J29,L27:L29,N27:N29,P27:P29,R27:R29)</f>
        <v>0</v>
      </c>
      <c r="N58" s="185">
        <f>SUM(H15:H17,H19:H21,H23:H25,K27:K29,M27:M29,O27:O29,Q27:Q29,S27:S29)</f>
        <v>0</v>
      </c>
      <c r="O58" s="186" t="str">
        <f t="shared" si="6"/>
        <v>0:0</v>
      </c>
    </row>
    <row r="59" spans="1:19" outlineLevel="1" x14ac:dyDescent="0.35">
      <c r="B59" t="str">
        <f t="shared" si="0"/>
        <v>Orden des Netzrollers</v>
      </c>
      <c r="C59"/>
      <c r="D59" s="181">
        <f t="shared" si="1"/>
        <v>0</v>
      </c>
      <c r="E59" s="187">
        <f t="shared" si="2"/>
        <v>5.0000000000000001E-9</v>
      </c>
      <c r="F59" s="181">
        <f t="shared" si="3"/>
        <v>0</v>
      </c>
      <c r="G59" s="181">
        <f t="shared" si="4"/>
        <v>0</v>
      </c>
      <c r="H59" s="182">
        <f>COUNTIF($B$34:$S$34,H$54)</f>
        <v>0</v>
      </c>
      <c r="I59" s="181">
        <f>COUNTIF($B$34:$S$34,I$54)</f>
        <v>0</v>
      </c>
      <c r="J59" s="181">
        <f>COUNTIF($B$34:$S$34,J$54)</f>
        <v>0</v>
      </c>
      <c r="K59" s="183">
        <f>COUNTIF($B$34:$S$34,K$54)</f>
        <v>0</v>
      </c>
      <c r="L59" s="181" t="str">
        <f t="shared" si="5"/>
        <v>0:0</v>
      </c>
      <c r="M59" s="185">
        <f>SUM(K15:K17,K19:K21,K23:K25,K27:K29,L31:L33,N31:N33,P31:P33,R31:R33)</f>
        <v>0</v>
      </c>
      <c r="N59" s="185">
        <f>SUM(J15:J17,J19:J21,J23:J25,J27:J29,M31:M33,O31:O33,Q31:Q33,S31:S33)</f>
        <v>0</v>
      </c>
      <c r="O59" s="186" t="str">
        <f t="shared" si="6"/>
        <v>0:0</v>
      </c>
    </row>
    <row r="60" spans="1:19" outlineLevel="1" x14ac:dyDescent="0.35">
      <c r="B60" t="str">
        <f t="shared" si="0"/>
        <v>Sixpack</v>
      </c>
      <c r="C60"/>
      <c r="D60" s="181">
        <f t="shared" si="1"/>
        <v>0</v>
      </c>
      <c r="E60" s="187">
        <f t="shared" si="2"/>
        <v>6E-9</v>
      </c>
      <c r="F60" s="181">
        <f t="shared" si="3"/>
        <v>0</v>
      </c>
      <c r="G60" s="181">
        <f t="shared" si="4"/>
        <v>0</v>
      </c>
      <c r="H60" s="182">
        <f>COUNTIF($B$38:$S$38,H$54)</f>
        <v>0</v>
      </c>
      <c r="I60" s="181">
        <f>COUNTIF($B$38:$S$38,I$54)</f>
        <v>0</v>
      </c>
      <c r="J60" s="181">
        <f>COUNTIF($B$38:$S$38,J$54)</f>
        <v>0</v>
      </c>
      <c r="K60" s="183">
        <f>COUNTIF($B$38:$S$38,K$54)</f>
        <v>0</v>
      </c>
      <c r="L60" s="181" t="str">
        <f t="shared" si="5"/>
        <v>0:0</v>
      </c>
      <c r="M60" s="185">
        <f>SUM(M15:M17,M19:M21,M23:M25,M27:M29,M31:M33,N35:N37,P35:P37,R35:R37)</f>
        <v>0</v>
      </c>
      <c r="N60" s="185">
        <f>SUM(L15:L17,L19:L21,L23:L25,L27:L29,L31:L33,O35:O37,Q35:Q37,S35:S37)</f>
        <v>0</v>
      </c>
      <c r="O60" s="186" t="str">
        <f t="shared" si="6"/>
        <v>0:0</v>
      </c>
    </row>
    <row r="61" spans="1:19" outlineLevel="1" x14ac:dyDescent="0.35">
      <c r="B61" t="str">
        <f t="shared" si="0"/>
        <v>SV Friedrichstadt</v>
      </c>
      <c r="C61"/>
      <c r="D61" s="181">
        <f t="shared" si="1"/>
        <v>0</v>
      </c>
      <c r="E61" s="187">
        <f t="shared" si="2"/>
        <v>6.9999999999999998E-9</v>
      </c>
      <c r="F61" s="181">
        <f t="shared" si="3"/>
        <v>0</v>
      </c>
      <c r="G61" s="181">
        <f t="shared" si="4"/>
        <v>0</v>
      </c>
      <c r="H61" s="182">
        <f>COUNTIF($B$42:$S$42,H$54)</f>
        <v>0</v>
      </c>
      <c r="I61" s="181">
        <f>COUNTIF($B$42:$S$42,I$54)</f>
        <v>0</v>
      </c>
      <c r="J61" s="181">
        <f>COUNTIF($B$42:$S$42,J$54)</f>
        <v>0</v>
      </c>
      <c r="K61" s="183">
        <f>COUNTIF($B$42:$S$42,K$54)</f>
        <v>0</v>
      </c>
      <c r="L61" s="181" t="str">
        <f t="shared" si="5"/>
        <v>0:0</v>
      </c>
      <c r="M61" s="185">
        <f>SUM(O15:O17,O19:O21,O23:O25,O27:O29,O31:O33,O35:O37,P39:P41,R39:R41)</f>
        <v>0</v>
      </c>
      <c r="N61" s="185">
        <f>SUM(N15:N17,N19:N21,N23:N25,N27:N29,N31:N33,N35:N37,Q39:Q41,S39:S41)</f>
        <v>0</v>
      </c>
      <c r="O61" s="186" t="str">
        <f t="shared" si="6"/>
        <v>0:0</v>
      </c>
    </row>
    <row r="62" spans="1:19" outlineLevel="1" x14ac:dyDescent="0.35">
      <c r="B62" t="str">
        <f t="shared" si="0"/>
        <v>Schlechtschmetterfront</v>
      </c>
      <c r="C62"/>
      <c r="D62" s="181">
        <f t="shared" si="1"/>
        <v>0</v>
      </c>
      <c r="E62" s="187">
        <f t="shared" si="2"/>
        <v>8.0000000000000005E-9</v>
      </c>
      <c r="F62" s="181">
        <f t="shared" si="3"/>
        <v>0</v>
      </c>
      <c r="G62" s="181">
        <f t="shared" si="4"/>
        <v>0</v>
      </c>
      <c r="H62" s="182">
        <f>COUNTIF($B$46:$S$46,H$54)</f>
        <v>0</v>
      </c>
      <c r="I62" s="181">
        <f>COUNTIF($B$46:$S$46,I$54)</f>
        <v>0</v>
      </c>
      <c r="J62" s="181">
        <f>COUNTIF($B$46:$S$46,J$54)</f>
        <v>0</v>
      </c>
      <c r="K62" s="183">
        <f>COUNTIF($B$46:$S$46,K$54)</f>
        <v>0</v>
      </c>
      <c r="L62" s="181" t="str">
        <f t="shared" si="5"/>
        <v>0:0</v>
      </c>
      <c r="M62" s="185">
        <f>SUM(Q15:Q17,Q19:Q21,Q23:Q25,Q27:Q29,Q31:Q33,Q35:Q37,Q39:Q41,R43:R45)</f>
        <v>0</v>
      </c>
      <c r="N62" s="185">
        <f>SUM(P15:P17,P19:P21,P23:P25,P27:P29,P31:P33,P35:P37,P39:P41,S43:S45)</f>
        <v>0</v>
      </c>
      <c r="O62" s="186" t="str">
        <f t="shared" si="6"/>
        <v>0:0</v>
      </c>
    </row>
    <row r="63" spans="1:19" outlineLevel="1" x14ac:dyDescent="0.35">
      <c r="B63" t="str">
        <f t="shared" si="0"/>
        <v>VKB</v>
      </c>
      <c r="C63"/>
      <c r="D63" s="181">
        <f t="shared" si="1"/>
        <v>0</v>
      </c>
      <c r="E63" s="187">
        <f t="shared" si="2"/>
        <v>8.9999999999999995E-9</v>
      </c>
      <c r="F63" s="181">
        <f t="shared" si="3"/>
        <v>0</v>
      </c>
      <c r="G63" s="181">
        <f t="shared" si="4"/>
        <v>0</v>
      </c>
      <c r="H63" s="182">
        <f>COUNTIF($B$50:$S$50,H$54)</f>
        <v>0</v>
      </c>
      <c r="I63" s="181">
        <f>COUNTIF($B$50:$S$50,I$54)</f>
        <v>0</v>
      </c>
      <c r="J63" s="181">
        <f>COUNTIF($B$50:$S$50,J$54)</f>
        <v>0</v>
      </c>
      <c r="K63" s="183">
        <f>COUNTIF($B$50:$S$50,K$54)</f>
        <v>0</v>
      </c>
      <c r="L63" s="181" t="str">
        <f t="shared" si="5"/>
        <v>0:0</v>
      </c>
      <c r="M63" s="185">
        <f>SUM(S15:S17,S19:S21,S23:S25,S27:S29,S31:S33,S35:S37,S39:S41,S43:S45)</f>
        <v>0</v>
      </c>
      <c r="N63" s="185">
        <f>SUM(R15:R17,R19:R21,R23:R25,R27:R29,R31:R33,R35:R37,R39:R41,R43:R45)</f>
        <v>0</v>
      </c>
      <c r="O63" s="186" t="str">
        <f t="shared" si="6"/>
        <v>0:0</v>
      </c>
    </row>
    <row r="64" spans="1:19" outlineLevel="1" x14ac:dyDescent="0.35">
      <c r="D64" s="56"/>
      <c r="E64" s="56"/>
      <c r="H64" s="55"/>
      <c r="I64" s="55"/>
    </row>
    <row r="65" spans="1:9" ht="33.5" x14ac:dyDescent="0.75">
      <c r="B65" s="57" t="s">
        <v>18</v>
      </c>
      <c r="C65" s="57"/>
      <c r="E65" s="56"/>
      <c r="F65" s="56"/>
      <c r="I65" s="55"/>
    </row>
    <row r="66" spans="1:9" ht="15" thickBot="1" x14ac:dyDescent="0.4"/>
    <row r="67" spans="1:9" ht="15" thickBot="1" x14ac:dyDescent="0.4">
      <c r="A67" s="118" t="s">
        <v>4</v>
      </c>
      <c r="B67" s="119" t="s">
        <v>8</v>
      </c>
      <c r="C67" s="120" t="s">
        <v>5</v>
      </c>
      <c r="D67" s="121" t="s">
        <v>7</v>
      </c>
      <c r="E67" s="196" t="s">
        <v>33</v>
      </c>
      <c r="F67" s="197"/>
      <c r="G67" s="123" t="s">
        <v>6</v>
      </c>
    </row>
    <row r="68" spans="1:9" collapsed="1" x14ac:dyDescent="0.35">
      <c r="A68" s="151" t="str">
        <f t="shared" ref="A68:A76" si="7">INDEX($B$55:$B$63,MATCH(G68,$E$55:$E$63,0))</f>
        <v>VKB</v>
      </c>
      <c r="B68" s="152">
        <v>1</v>
      </c>
      <c r="C68" s="153">
        <f t="shared" ref="C68:C76" si="8">INDEX($D$55:$D$63,MATCH(A68,$B$55:$B$63,0))</f>
        <v>0</v>
      </c>
      <c r="D68" s="154" t="str">
        <f t="shared" ref="D68:D76" si="9">INDEX($L$55:$L$63,MATCH(A68,$B$55:$B$63,0))</f>
        <v>0:0</v>
      </c>
      <c r="E68" s="198" t="str">
        <f t="shared" ref="E68:E76" si="10">INDEX($O$55:$O$63,MATCH(A68,$B$55:$B$63,0))</f>
        <v>0:0</v>
      </c>
      <c r="F68" s="199"/>
      <c r="G68" s="157">
        <f t="shared" ref="G68:G76" si="11">LARGE($E$55:$E$63,B68)</f>
        <v>8.9999999999999995E-9</v>
      </c>
    </row>
    <row r="69" spans="1:9" x14ac:dyDescent="0.35">
      <c r="A69" s="165" t="str">
        <f t="shared" si="7"/>
        <v>Schlechtschmetterfront</v>
      </c>
      <c r="B69" s="166">
        <v>2</v>
      </c>
      <c r="C69" s="167">
        <f t="shared" si="8"/>
        <v>0</v>
      </c>
      <c r="D69" s="168" t="str">
        <f t="shared" si="9"/>
        <v>0:0</v>
      </c>
      <c r="E69" s="200" t="str">
        <f t="shared" si="10"/>
        <v>0:0</v>
      </c>
      <c r="F69" s="201"/>
      <c r="G69" s="171">
        <f t="shared" si="11"/>
        <v>8.0000000000000005E-9</v>
      </c>
    </row>
    <row r="70" spans="1:9" x14ac:dyDescent="0.35">
      <c r="A70" s="158" t="str">
        <f t="shared" si="7"/>
        <v>SV Friedrichstadt</v>
      </c>
      <c r="B70" s="159">
        <v>3</v>
      </c>
      <c r="C70" s="160">
        <f t="shared" si="8"/>
        <v>0</v>
      </c>
      <c r="D70" s="161" t="str">
        <f t="shared" si="9"/>
        <v>0:0</v>
      </c>
      <c r="E70" s="202" t="str">
        <f t="shared" si="10"/>
        <v>0:0</v>
      </c>
      <c r="F70" s="203"/>
      <c r="G70" s="164">
        <f t="shared" si="11"/>
        <v>6.9999999999999998E-9</v>
      </c>
    </row>
    <row r="71" spans="1:9" ht="15" thickBot="1" x14ac:dyDescent="0.4">
      <c r="A71" s="172" t="str">
        <f t="shared" si="7"/>
        <v>Sixpack</v>
      </c>
      <c r="B71" s="173">
        <v>4</v>
      </c>
      <c r="C71" s="174">
        <f t="shared" si="8"/>
        <v>0</v>
      </c>
      <c r="D71" s="175" t="str">
        <f t="shared" si="9"/>
        <v>0:0</v>
      </c>
      <c r="E71" s="204" t="str">
        <f t="shared" si="10"/>
        <v>0:0</v>
      </c>
      <c r="F71" s="205"/>
      <c r="G71" s="178">
        <f t="shared" si="11"/>
        <v>6E-9</v>
      </c>
    </row>
    <row r="72" spans="1:9" ht="15" thickTop="1" x14ac:dyDescent="0.35">
      <c r="A72" s="124" t="str">
        <f t="shared" si="7"/>
        <v>Orden des Netzrollers</v>
      </c>
      <c r="B72" s="125">
        <v>5</v>
      </c>
      <c r="C72" s="126">
        <f t="shared" si="8"/>
        <v>0</v>
      </c>
      <c r="D72" s="127" t="str">
        <f t="shared" si="9"/>
        <v>0:0</v>
      </c>
      <c r="E72" s="206" t="str">
        <f t="shared" si="10"/>
        <v>0:0</v>
      </c>
      <c r="F72" s="207"/>
      <c r="G72" s="128">
        <f t="shared" si="11"/>
        <v>5.0000000000000001E-9</v>
      </c>
    </row>
    <row r="73" spans="1:9" x14ac:dyDescent="0.35">
      <c r="A73" s="70" t="str">
        <f t="shared" si="7"/>
        <v>HTW Berlin</v>
      </c>
      <c r="B73" s="129">
        <v>6</v>
      </c>
      <c r="C73" s="130">
        <f t="shared" si="8"/>
        <v>0</v>
      </c>
      <c r="D73" s="131" t="str">
        <f t="shared" si="9"/>
        <v>0:0</v>
      </c>
      <c r="E73" s="208" t="str">
        <f t="shared" si="10"/>
        <v>0:0</v>
      </c>
      <c r="F73" s="209"/>
      <c r="G73" s="134">
        <f t="shared" si="11"/>
        <v>4.0000000000000002E-9</v>
      </c>
    </row>
    <row r="74" spans="1:9" x14ac:dyDescent="0.35">
      <c r="A74" s="24" t="str">
        <f t="shared" si="7"/>
        <v>GUS/University of Europe</v>
      </c>
      <c r="B74" s="12">
        <v>7</v>
      </c>
      <c r="C74" s="8">
        <f t="shared" si="8"/>
        <v>0</v>
      </c>
      <c r="D74" s="135" t="str">
        <f t="shared" si="9"/>
        <v>0:0</v>
      </c>
      <c r="E74" s="210" t="str">
        <f t="shared" si="10"/>
        <v>0:0</v>
      </c>
      <c r="F74" s="211"/>
      <c r="G74" s="138">
        <f t="shared" si="11"/>
        <v>3E-9</v>
      </c>
    </row>
    <row r="75" spans="1:9" x14ac:dyDescent="0.35">
      <c r="A75" s="70" t="str">
        <f t="shared" si="7"/>
        <v>F1 Aufwärts</v>
      </c>
      <c r="B75" s="129">
        <v>8</v>
      </c>
      <c r="C75" s="130">
        <f t="shared" si="8"/>
        <v>0</v>
      </c>
      <c r="D75" s="131" t="str">
        <f t="shared" si="9"/>
        <v>0:0</v>
      </c>
      <c r="E75" s="208" t="str">
        <f t="shared" si="10"/>
        <v>0:0</v>
      </c>
      <c r="F75" s="209"/>
      <c r="G75" s="134">
        <f t="shared" si="11"/>
        <v>2.0000000000000001E-9</v>
      </c>
    </row>
    <row r="76" spans="1:9" ht="15" thickBot="1" x14ac:dyDescent="0.4">
      <c r="A76" s="25" t="str">
        <f t="shared" si="7"/>
        <v>Eintracht Südring</v>
      </c>
      <c r="B76" s="13">
        <v>9</v>
      </c>
      <c r="C76" s="14">
        <f t="shared" si="8"/>
        <v>0</v>
      </c>
      <c r="D76" s="139" t="str">
        <f t="shared" si="9"/>
        <v>0:0</v>
      </c>
      <c r="E76" s="212" t="str">
        <f t="shared" si="10"/>
        <v>0:0</v>
      </c>
      <c r="F76" s="213"/>
      <c r="G76" s="140">
        <f t="shared" si="11"/>
        <v>1.0000000000000001E-9</v>
      </c>
    </row>
    <row r="77" spans="1:9" x14ac:dyDescent="0.35">
      <c r="A77" s="29" t="s">
        <v>36</v>
      </c>
    </row>
  </sheetData>
  <sheetProtection formatRows="0"/>
  <customSheetViews>
    <customSheetView guid="{68A71C6C-FDA9-48C3-A6AF-EB27661AE949}" scale="70" showPageBreaks="1" zeroValues="0" hiddenColumns="1" view="pageBreakPreview">
      <selection activeCell="A65" sqref="A65"/>
      <pageMargins left="0.7" right="0.7" top="0.78740157499999996" bottom="0.78740157499999996" header="0.3" footer="0.3"/>
      <pageSetup paperSize="9" scale="58" fitToWidth="0" fitToHeight="0" orientation="portrait" r:id="rId1"/>
    </customSheetView>
    <customSheetView guid="{0B56D69E-7096-40A9-8546-F78A71507011}" scale="70" showPageBreaks="1" zeroValues="0" hiddenRows="1" hiddenColumns="1" view="pageBreakPreview" topLeftCell="A31">
      <selection activeCell="B52" sqref="B52"/>
      <pageMargins left="0.7" right="0.7" top="0.78740157499999996" bottom="0.78740157499999996" header="0.3" footer="0.3"/>
      <pageSetup paperSize="9" scale="58" fitToWidth="0" fitToHeight="0" orientation="portrait" r:id="rId2"/>
    </customSheetView>
    <customSheetView guid="{822CCC9C-B8C7-4250-9966-C6DB219D30D6}" scale="70" showPageBreaks="1" zeroValues="0" hiddenRows="1" hiddenColumns="1" view="pageBreakPreview" topLeftCell="A11">
      <selection activeCell="A57" sqref="A57"/>
      <pageMargins left="0.7" right="0.7" top="0.78740157499999996" bottom="0.78740157499999996" header="0.3" footer="0.3"/>
      <pageSetup paperSize="9" scale="58" fitToWidth="0" fitToHeight="0" orientation="portrait" r:id="rId3"/>
    </customSheetView>
  </customSheetViews>
  <mergeCells count="109">
    <mergeCell ref="B7:C7"/>
    <mergeCell ref="B8:C8"/>
    <mergeCell ref="B9:C9"/>
    <mergeCell ref="B10:C10"/>
    <mergeCell ref="B2:C2"/>
    <mergeCell ref="B3:C3"/>
    <mergeCell ref="B4:C4"/>
    <mergeCell ref="B5:C5"/>
    <mergeCell ref="B6:C6"/>
    <mergeCell ref="L14:M14"/>
    <mergeCell ref="N14:O14"/>
    <mergeCell ref="P14:Q14"/>
    <mergeCell ref="R14:S14"/>
    <mergeCell ref="F22:G22"/>
    <mergeCell ref="H22:I22"/>
    <mergeCell ref="H18:I18"/>
    <mergeCell ref="F18:G18"/>
    <mergeCell ref="L22:M22"/>
    <mergeCell ref="H14:I14"/>
    <mergeCell ref="B14:C14"/>
    <mergeCell ref="B15:C18"/>
    <mergeCell ref="H27:I30"/>
    <mergeCell ref="J31:K34"/>
    <mergeCell ref="J30:K30"/>
    <mergeCell ref="F14:G14"/>
    <mergeCell ref="B22:C22"/>
    <mergeCell ref="B26:C26"/>
    <mergeCell ref="J14:K14"/>
    <mergeCell ref="D14:E14"/>
    <mergeCell ref="D18:E18"/>
    <mergeCell ref="H26:I26"/>
    <mergeCell ref="F23:G26"/>
    <mergeCell ref="D19:E22"/>
    <mergeCell ref="D26:E26"/>
    <mergeCell ref="R47:S50"/>
    <mergeCell ref="J18:K18"/>
    <mergeCell ref="L18:M18"/>
    <mergeCell ref="N18:O18"/>
    <mergeCell ref="P18:Q18"/>
    <mergeCell ref="R18:S18"/>
    <mergeCell ref="J22:K22"/>
    <mergeCell ref="N22:O22"/>
    <mergeCell ref="P22:Q22"/>
    <mergeCell ref="R22:S22"/>
    <mergeCell ref="J26:K26"/>
    <mergeCell ref="L26:M26"/>
    <mergeCell ref="N26:O26"/>
    <mergeCell ref="P26:Q26"/>
    <mergeCell ref="R26:S26"/>
    <mergeCell ref="R38:S38"/>
    <mergeCell ref="P42:Q42"/>
    <mergeCell ref="R42:S42"/>
    <mergeCell ref="L46:M46"/>
    <mergeCell ref="L42:M42"/>
    <mergeCell ref="R46:S46"/>
    <mergeCell ref="N46:O46"/>
    <mergeCell ref="L30:M30"/>
    <mergeCell ref="N30:O30"/>
    <mergeCell ref="P30:Q30"/>
    <mergeCell ref="R30:S30"/>
    <mergeCell ref="L34:M34"/>
    <mergeCell ref="N34:O34"/>
    <mergeCell ref="P34:Q34"/>
    <mergeCell ref="R34:S34"/>
    <mergeCell ref="B30:C30"/>
    <mergeCell ref="D30:E30"/>
    <mergeCell ref="F30:G30"/>
    <mergeCell ref="B34:C34"/>
    <mergeCell ref="D34:E34"/>
    <mergeCell ref="F34:G34"/>
    <mergeCell ref="L35:M38"/>
    <mergeCell ref="N39:O42"/>
    <mergeCell ref="P43:Q46"/>
    <mergeCell ref="N38:O38"/>
    <mergeCell ref="P38:Q38"/>
    <mergeCell ref="H34:I34"/>
    <mergeCell ref="J38:K38"/>
    <mergeCell ref="H38:I38"/>
    <mergeCell ref="F38:G38"/>
    <mergeCell ref="D38:E38"/>
    <mergeCell ref="B42:C42"/>
    <mergeCell ref="D42:E42"/>
    <mergeCell ref="F42:G42"/>
    <mergeCell ref="H42:I42"/>
    <mergeCell ref="J42:K42"/>
    <mergeCell ref="B38:C38"/>
    <mergeCell ref="B46:C46"/>
    <mergeCell ref="D46:E46"/>
    <mergeCell ref="F46:G46"/>
    <mergeCell ref="H46:I46"/>
    <mergeCell ref="J46:K46"/>
    <mergeCell ref="B50:C50"/>
    <mergeCell ref="D50:E50"/>
    <mergeCell ref="F50:G50"/>
    <mergeCell ref="H50:I50"/>
    <mergeCell ref="J50:K50"/>
    <mergeCell ref="E73:F73"/>
    <mergeCell ref="E74:F74"/>
    <mergeCell ref="E75:F75"/>
    <mergeCell ref="E76:F76"/>
    <mergeCell ref="N50:O50"/>
    <mergeCell ref="P50:Q50"/>
    <mergeCell ref="E67:F67"/>
    <mergeCell ref="E68:F68"/>
    <mergeCell ref="E69:F69"/>
    <mergeCell ref="E70:F70"/>
    <mergeCell ref="L50:M50"/>
    <mergeCell ref="E71:F71"/>
    <mergeCell ref="E72:F72"/>
  </mergeCells>
  <dataValidations disablePrompts="1" count="1">
    <dataValidation type="list" allowBlank="1" showInputMessage="1" showErrorMessage="1" sqref="J13:K13" xr:uid="{00000000-0002-0000-0000-000000000000}">
      <formula1>Ergebnis</formula1>
    </dataValidation>
  </dataValidations>
  <pageMargins left="0.7" right="0.7" top="0.78740157499999996" bottom="0.78740157499999996" header="0.3" footer="0.3"/>
  <pageSetup paperSize="9" scale="37" orientation="landscape" r:id="rId4"/>
  <colBreaks count="1" manualBreakCount="1">
    <brk id="19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2"/>
  <sheetViews>
    <sheetView showZeros="0" topLeftCell="A16" zoomScale="85" zoomScaleNormal="85" zoomScaleSheetLayoutView="70" zoomScalePageLayoutView="55" workbookViewId="0">
      <selection activeCell="V35" sqref="V35"/>
    </sheetView>
  </sheetViews>
  <sheetFormatPr baseColWidth="10" defaultColWidth="11.54296875" defaultRowHeight="14.5" outlineLevelRow="1" x14ac:dyDescent="0.35"/>
  <cols>
    <col min="1" max="1" width="16.36328125" style="28" customWidth="1"/>
    <col min="2" max="19" width="6.6328125" style="28" customWidth="1"/>
    <col min="20" max="22" width="11.54296875" style="28"/>
    <col min="23" max="23" width="11.54296875" style="28" customWidth="1"/>
    <col min="24" max="24" width="3.6328125" style="28" hidden="1" customWidth="1"/>
    <col min="25" max="16384" width="11.54296875" style="28"/>
  </cols>
  <sheetData>
    <row r="1" spans="1:24" outlineLevel="1" x14ac:dyDescent="0.35">
      <c r="B1" s="29" t="s">
        <v>16</v>
      </c>
      <c r="G1" s="28" t="s">
        <v>35</v>
      </c>
    </row>
    <row r="2" spans="1:24" outlineLevel="1" x14ac:dyDescent="0.35">
      <c r="A2">
        <v>1</v>
      </c>
      <c r="B2" s="231" t="s">
        <v>9</v>
      </c>
      <c r="C2" s="231"/>
      <c r="E2" s="29"/>
      <c r="G2" s="29" t="s">
        <v>42</v>
      </c>
    </row>
    <row r="3" spans="1:24" outlineLevel="1" x14ac:dyDescent="0.35">
      <c r="A3">
        <v>2</v>
      </c>
      <c r="B3" s="231" t="s">
        <v>10</v>
      </c>
      <c r="C3" s="231"/>
      <c r="E3" s="29"/>
      <c r="G3" s="29" t="s">
        <v>17</v>
      </c>
    </row>
    <row r="4" spans="1:24" outlineLevel="1" x14ac:dyDescent="0.35">
      <c r="A4">
        <v>3</v>
      </c>
      <c r="B4" s="231" t="s">
        <v>11</v>
      </c>
      <c r="C4" s="231"/>
      <c r="E4" s="29"/>
      <c r="G4" s="28" t="s">
        <v>19</v>
      </c>
    </row>
    <row r="5" spans="1:24" outlineLevel="1" x14ac:dyDescent="0.35">
      <c r="A5">
        <v>4</v>
      </c>
      <c r="B5" s="231" t="s">
        <v>12</v>
      </c>
      <c r="C5" s="231"/>
      <c r="E5" s="29"/>
    </row>
    <row r="6" spans="1:24" outlineLevel="1" x14ac:dyDescent="0.35">
      <c r="A6">
        <v>5</v>
      </c>
      <c r="B6" s="231" t="s">
        <v>37</v>
      </c>
      <c r="C6" s="231"/>
      <c r="O6" s="5"/>
      <c r="X6" s="5" t="s">
        <v>0</v>
      </c>
    </row>
    <row r="7" spans="1:24" outlineLevel="1" x14ac:dyDescent="0.35">
      <c r="A7">
        <v>6</v>
      </c>
      <c r="B7" s="231" t="s">
        <v>38</v>
      </c>
      <c r="C7" s="231"/>
      <c r="G7" s="28" t="s">
        <v>39</v>
      </c>
      <c r="O7" s="5"/>
      <c r="X7" s="5" t="s">
        <v>1</v>
      </c>
    </row>
    <row r="8" spans="1:24" outlineLevel="1" x14ac:dyDescent="0.35">
      <c r="A8">
        <v>7</v>
      </c>
      <c r="B8" s="231" t="s">
        <v>28</v>
      </c>
      <c r="C8" s="231"/>
      <c r="O8" s="5"/>
      <c r="X8" s="5" t="s">
        <v>2</v>
      </c>
    </row>
    <row r="9" spans="1:24" outlineLevel="1" x14ac:dyDescent="0.35">
      <c r="A9">
        <v>8</v>
      </c>
      <c r="B9" s="231" t="s">
        <v>29</v>
      </c>
      <c r="C9" s="231"/>
      <c r="O9" s="5"/>
      <c r="X9" s="5" t="s">
        <v>3</v>
      </c>
    </row>
    <row r="10" spans="1:24" outlineLevel="1" x14ac:dyDescent="0.35">
      <c r="A10">
        <v>9</v>
      </c>
      <c r="B10" s="231"/>
      <c r="C10" s="231"/>
      <c r="O10" s="30"/>
      <c r="X10" s="5" t="s">
        <v>34</v>
      </c>
    </row>
    <row r="11" spans="1:24" x14ac:dyDescent="0.35">
      <c r="N11" s="30"/>
      <c r="O11" s="30"/>
    </row>
    <row r="13" spans="1:24" ht="15" thickBot="1" x14ac:dyDescent="0.4"/>
    <row r="14" spans="1:24" ht="15" thickBot="1" x14ac:dyDescent="0.4">
      <c r="A14" s="59"/>
      <c r="B14" s="226" t="str">
        <f>B2</f>
        <v>TU Sport 1</v>
      </c>
      <c r="C14" s="226"/>
      <c r="D14" s="227" t="str">
        <f>B3</f>
        <v>TU Sport 2</v>
      </c>
      <c r="E14" s="228"/>
      <c r="F14" s="227" t="str">
        <f>B4</f>
        <v>Whoopsy Daisy</v>
      </c>
      <c r="G14" s="228"/>
      <c r="H14" s="227" t="str">
        <f>B5</f>
        <v>Theoretiker</v>
      </c>
      <c r="I14" s="228"/>
      <c r="J14" s="227" t="str">
        <f>B6</f>
        <v>TG Sonnenschein</v>
      </c>
      <c r="K14" s="228"/>
      <c r="L14" s="227" t="str">
        <f>B7</f>
        <v>Berliner Luft</v>
      </c>
      <c r="M14" s="228"/>
      <c r="N14" s="227" t="str">
        <f>B8</f>
        <v>Team 7</v>
      </c>
      <c r="O14" s="228"/>
      <c r="P14" s="227" t="str">
        <f>B9</f>
        <v>Team 8</v>
      </c>
      <c r="Q14" s="228"/>
      <c r="R14" s="194">
        <f>B10</f>
        <v>0</v>
      </c>
      <c r="S14" s="195"/>
    </row>
    <row r="15" spans="1:24" x14ac:dyDescent="0.35">
      <c r="A15" s="60" t="str">
        <f>B2</f>
        <v>TU Sport 1</v>
      </c>
      <c r="B15" s="218"/>
      <c r="C15" s="219"/>
      <c r="D15" s="88"/>
      <c r="E15" s="89"/>
      <c r="F15" s="90"/>
      <c r="G15" s="91"/>
      <c r="H15" s="88"/>
      <c r="I15" s="89"/>
      <c r="J15" s="88"/>
      <c r="K15" s="89"/>
      <c r="L15" s="88"/>
      <c r="M15" s="89"/>
      <c r="N15" s="90"/>
      <c r="O15" s="91"/>
      <c r="P15" s="88"/>
      <c r="Q15" s="89"/>
      <c r="R15" s="90"/>
      <c r="S15" s="89"/>
    </row>
    <row r="16" spans="1:24" x14ac:dyDescent="0.35">
      <c r="A16" s="61"/>
      <c r="B16" s="220"/>
      <c r="C16" s="221"/>
      <c r="D16" s="93"/>
      <c r="E16" s="94"/>
      <c r="F16" s="95"/>
      <c r="G16" s="85"/>
      <c r="H16" s="93"/>
      <c r="I16" s="94"/>
      <c r="J16" s="93"/>
      <c r="K16" s="94"/>
      <c r="L16" s="93"/>
      <c r="M16" s="94"/>
      <c r="N16" s="95"/>
      <c r="O16" s="85"/>
      <c r="P16" s="93"/>
      <c r="Q16" s="94"/>
      <c r="R16" s="95"/>
      <c r="S16" s="94"/>
    </row>
    <row r="17" spans="1:19" ht="15" thickBot="1" x14ac:dyDescent="0.4">
      <c r="A17" s="61"/>
      <c r="B17" s="220"/>
      <c r="C17" s="221"/>
      <c r="D17" s="98"/>
      <c r="E17" s="99"/>
      <c r="F17" s="100"/>
      <c r="G17" s="101"/>
      <c r="H17" s="98"/>
      <c r="I17" s="99"/>
      <c r="J17" s="100"/>
      <c r="K17" s="101"/>
      <c r="L17" s="98"/>
      <c r="M17" s="99"/>
      <c r="N17" s="100"/>
      <c r="O17" s="101"/>
      <c r="P17" s="98"/>
      <c r="Q17" s="99"/>
      <c r="R17" s="100"/>
      <c r="S17" s="99"/>
    </row>
    <row r="18" spans="1:19" ht="15" thickBot="1" x14ac:dyDescent="0.4">
      <c r="A18" s="62"/>
      <c r="B18" s="222"/>
      <c r="C18" s="223"/>
      <c r="D18" s="216" t="str">
        <f>IF(AND(D15&gt;E15,D16&gt;E16),"2:0",IF(D17&gt;E17,"2:1",IF(AND(D15&lt;E15,D16&lt;E16),"0:2",IF(D17&lt;E17,"1:2",IF(D15=E15,"-")))))</f>
        <v>-</v>
      </c>
      <c r="E18" s="217"/>
      <c r="F18" s="216" t="str">
        <f>IF(AND(F15&gt;G15,F16&gt;G16),"2:0",IF(F17&gt;G17,"2:1",IF(AND(F15&lt;G15,F16&lt;G16),"0:2",IF(F17&lt;G17,"1:2",IF(F15=G15,"-")))))</f>
        <v>-</v>
      </c>
      <c r="G18" s="217"/>
      <c r="H18" s="216" t="str">
        <f>IF(AND(H15&gt;I15,H16&gt;I16),"2:0",IF(H17&gt;I17,"2:1",IF(AND(H15&lt;I15,H16&lt;I16),"0:2",IF(H17&lt;I17,"1:2",IF(H15=I15,"-")))))</f>
        <v>-</v>
      </c>
      <c r="I18" s="217"/>
      <c r="J18" s="216" t="str">
        <f>IF(AND(J15&gt;K15,J16&gt;K16),"2:0",IF(J17&gt;K17,"2:1",IF(AND(J15&lt;K15,J16&lt;K16),"0:2",IF(J17&lt;K17,"1:2",IF(J15=K15,"-")))))</f>
        <v>-</v>
      </c>
      <c r="K18" s="217"/>
      <c r="L18" s="216" t="str">
        <f>IF(AND(L15&gt;M15,L16&gt;M16),"2:0",IF(L17&gt;M17,"2:1",IF(AND(L15&lt;M15,L16&lt;M16),"0:2",IF(L17&lt;M17,"1:2",IF(L15=M15,"-")))))</f>
        <v>-</v>
      </c>
      <c r="M18" s="217"/>
      <c r="N18" s="216" t="str">
        <f>IF(AND(N15&gt;O15,N16&gt;O16),"2:0",IF(N17&gt;O17,"2:1",IF(AND(N15&lt;O15,N16&lt;O16),"0:2",IF(N17&lt;O17,"1:2",IF(N15=O15,"-")))))</f>
        <v>-</v>
      </c>
      <c r="O18" s="217"/>
      <c r="P18" s="216" t="str">
        <f>IF(AND(P15&gt;Q15,P16&gt;Q16),"2:0",IF(P17&gt;Q17,"2:1",IF(AND(P15&lt;Q15,P16&lt;Q16),"0:2",IF(P17&lt;Q17,"1:2",IF(P15=Q15,"-")))))</f>
        <v>-</v>
      </c>
      <c r="Q18" s="217"/>
      <c r="R18" s="194"/>
      <c r="S18" s="195"/>
    </row>
    <row r="19" spans="1:19" x14ac:dyDescent="0.35">
      <c r="A19" s="63" t="str">
        <f>B3</f>
        <v>TU Sport 2</v>
      </c>
      <c r="B19" s="64">
        <f>E15</f>
        <v>0</v>
      </c>
      <c r="C19" s="65">
        <f>D15</f>
        <v>0</v>
      </c>
      <c r="D19" s="218"/>
      <c r="E19" s="219"/>
      <c r="F19" s="66"/>
      <c r="G19" s="67"/>
      <c r="H19" s="68"/>
      <c r="I19" s="69"/>
      <c r="J19" s="66"/>
      <c r="K19" s="67"/>
      <c r="L19" s="68"/>
      <c r="M19" s="69"/>
      <c r="N19" s="66"/>
      <c r="O19" s="67"/>
      <c r="P19" s="68"/>
      <c r="Q19" s="69"/>
      <c r="R19" s="66"/>
      <c r="S19" s="69"/>
    </row>
    <row r="20" spans="1:19" x14ac:dyDescent="0.35">
      <c r="A20" s="70"/>
      <c r="B20" s="71">
        <f>E16</f>
        <v>0</v>
      </c>
      <c r="C20" s="72">
        <f>D16</f>
        <v>0</v>
      </c>
      <c r="D20" s="220"/>
      <c r="E20" s="221"/>
      <c r="F20" s="71"/>
      <c r="G20" s="72"/>
      <c r="H20" s="73"/>
      <c r="I20" s="74"/>
      <c r="J20" s="71"/>
      <c r="K20" s="72"/>
      <c r="L20" s="73"/>
      <c r="M20" s="74"/>
      <c r="N20" s="71"/>
      <c r="O20" s="72"/>
      <c r="P20" s="73"/>
      <c r="Q20" s="74"/>
      <c r="R20" s="71"/>
      <c r="S20" s="74"/>
    </row>
    <row r="21" spans="1:19" ht="15" thickBot="1" x14ac:dyDescent="0.4">
      <c r="A21" s="75"/>
      <c r="B21" s="76">
        <f>E17</f>
        <v>0</v>
      </c>
      <c r="C21" s="77">
        <f>D17</f>
        <v>0</v>
      </c>
      <c r="D21" s="220"/>
      <c r="E21" s="221"/>
      <c r="F21" s="78"/>
      <c r="G21" s="79"/>
      <c r="H21" s="80"/>
      <c r="I21" s="81"/>
      <c r="J21" s="78"/>
      <c r="K21" s="79"/>
      <c r="L21" s="80"/>
      <c r="M21" s="81"/>
      <c r="N21" s="78"/>
      <c r="O21" s="79"/>
      <c r="P21" s="80"/>
      <c r="Q21" s="81"/>
      <c r="R21" s="78"/>
      <c r="S21" s="81"/>
    </row>
    <row r="22" spans="1:19" ht="15" thickBot="1" x14ac:dyDescent="0.4">
      <c r="A22" s="82"/>
      <c r="B22" s="224" t="str">
        <f>IF(AND(B19&gt;C19,B20&gt;C20),"2:0",IF(B21&gt;C21,"2:1",IF(AND(B19&lt;C19,B20&lt;C20),"0:2",IF(B21&lt;C21,"1:2",IF(B19=C19,"-")))))</f>
        <v>-</v>
      </c>
      <c r="C22" s="225"/>
      <c r="D22" s="222"/>
      <c r="E22" s="223"/>
      <c r="F22" s="214" t="str">
        <f>IF(AND(F19&gt;G19,F20&gt;G20),"2:0",IF(F21&gt;G21,"2:1",IF(AND(F19&lt;G19,F20&lt;G20),"0:2",IF(F21&lt;G21,"1:2",IF(F19=G19,"-")))))</f>
        <v>-</v>
      </c>
      <c r="G22" s="215"/>
      <c r="H22" s="214" t="str">
        <f>IF(AND(H19&gt;I19,H20&gt;I20),"2:0",IF(H21&gt;I21,"2:1",IF(AND(H19&lt;I19,H20&lt;I20),"0:2",IF(H21&lt;I21,"1:2",IF(H19=I19,"-")))))</f>
        <v>-</v>
      </c>
      <c r="I22" s="215"/>
      <c r="J22" s="214" t="str">
        <f>IF(AND(J19&gt;K19,J20&gt;K20),"2:0",IF(J21&gt;K21,"2:1",IF(AND(J19&lt;K19,J20&lt;K20),"0:2",IF(J21&lt;K21,"1:2",IF(J19=K19,"-")))))</f>
        <v>-</v>
      </c>
      <c r="K22" s="215"/>
      <c r="L22" s="214" t="str">
        <f>IF(AND(L19&gt;M19,L20&gt;M20),"2:0",IF(L21&gt;M21,"2:1",IF(AND(L19&lt;M19,L20&lt;M20),"0:2",IF(L21&lt;M21,"1:2",IF(L19=M19,"-")))))</f>
        <v>-</v>
      </c>
      <c r="M22" s="215"/>
      <c r="N22" s="214" t="str">
        <f>IF(AND(N19&gt;O19,N20&gt;O20),"2:0",IF(N21&gt;O21,"2:1",IF(AND(N19&lt;O19,N20&lt;O20),"0:2",IF(N21&lt;O21,"1:2",IF(N19=O19,"-")))))</f>
        <v>-</v>
      </c>
      <c r="O22" s="215"/>
      <c r="P22" s="214" t="str">
        <f>IF(AND(P19&gt;Q19,P20&gt;Q20),"2:0",IF(P21&gt;Q21,"2:1",IF(AND(P19&lt;Q19,P20&lt;Q20),"0:2",IF(P21&lt;Q21,"1:2",IF(P19=Q19,"-")))))</f>
        <v>-</v>
      </c>
      <c r="Q22" s="215"/>
      <c r="R22" s="224"/>
      <c r="S22" s="225"/>
    </row>
    <row r="23" spans="1:19" x14ac:dyDescent="0.35">
      <c r="A23" s="83" t="str">
        <f>B4</f>
        <v>Whoopsy Daisy</v>
      </c>
      <c r="B23" s="84">
        <f>G15</f>
        <v>0</v>
      </c>
      <c r="C23" s="145">
        <f>F15</f>
        <v>0</v>
      </c>
      <c r="D23" s="86">
        <f>G19</f>
        <v>0</v>
      </c>
      <c r="E23" s="87">
        <f>F19</f>
        <v>0</v>
      </c>
      <c r="F23" s="218"/>
      <c r="G23" s="219"/>
      <c r="H23" s="88"/>
      <c r="I23" s="89"/>
      <c r="J23" s="90"/>
      <c r="K23" s="91"/>
      <c r="L23" s="88"/>
      <c r="M23" s="89"/>
      <c r="N23" s="90"/>
      <c r="O23" s="91"/>
      <c r="P23" s="88"/>
      <c r="Q23" s="89"/>
      <c r="R23" s="90"/>
      <c r="S23" s="89"/>
    </row>
    <row r="24" spans="1:19" x14ac:dyDescent="0.35">
      <c r="A24" s="92"/>
      <c r="B24" s="84">
        <f>G16</f>
        <v>0</v>
      </c>
      <c r="C24" s="85">
        <f>F16</f>
        <v>0</v>
      </c>
      <c r="D24" s="86">
        <f>G20</f>
        <v>0</v>
      </c>
      <c r="E24" s="87">
        <f>F20</f>
        <v>0</v>
      </c>
      <c r="F24" s="220"/>
      <c r="G24" s="221"/>
      <c r="H24" s="93"/>
      <c r="I24" s="94"/>
      <c r="J24" s="95"/>
      <c r="K24" s="85"/>
      <c r="L24" s="93"/>
      <c r="M24" s="94"/>
      <c r="N24" s="95"/>
      <c r="O24" s="85"/>
      <c r="P24" s="93"/>
      <c r="Q24" s="94"/>
      <c r="R24" s="95"/>
      <c r="S24" s="94"/>
    </row>
    <row r="25" spans="1:19" ht="15" thickBot="1" x14ac:dyDescent="0.4">
      <c r="A25" s="62"/>
      <c r="B25" s="96">
        <f>G17</f>
        <v>0</v>
      </c>
      <c r="C25" s="97">
        <f>F17</f>
        <v>0</v>
      </c>
      <c r="D25" s="143">
        <f>G21</f>
        <v>0</v>
      </c>
      <c r="E25" s="144">
        <f>F21</f>
        <v>0</v>
      </c>
      <c r="F25" s="220"/>
      <c r="G25" s="221"/>
      <c r="H25" s="98"/>
      <c r="I25" s="99"/>
      <c r="J25" s="100"/>
      <c r="K25" s="101"/>
      <c r="L25" s="98"/>
      <c r="M25" s="99"/>
      <c r="N25" s="100"/>
      <c r="O25" s="101"/>
      <c r="P25" s="98"/>
      <c r="Q25" s="99"/>
      <c r="R25" s="100"/>
      <c r="S25" s="99"/>
    </row>
    <row r="26" spans="1:19" ht="15" thickBot="1" x14ac:dyDescent="0.4">
      <c r="A26" s="102"/>
      <c r="B26" s="194" t="str">
        <f>IF(AND(B23&gt;C23,B24&gt;C24),"2:0",IF(B25&gt;C25,"2:1",IF(AND(B23&lt;C23,B24&lt;C24),"0:2",IF(B25&lt;C25,"1:2",IF(B23=C23,"-")))))</f>
        <v>-</v>
      </c>
      <c r="C26" s="195"/>
      <c r="D26" s="194" t="str">
        <f>IF(AND(D23&gt;E23,D24&gt;E24),"2:0",IF(D25&gt;E25,"2:1",IF(AND(D23&lt;E23,D24&lt;E24),"0:2",IF(D25&lt;E25,"1:2",IF(D23=E23,"-")))))</f>
        <v>-</v>
      </c>
      <c r="E26" s="195"/>
      <c r="F26" s="222"/>
      <c r="G26" s="223"/>
      <c r="H26" s="216" t="str">
        <f>IF(AND(H23&gt;I23,H24&gt;I24),"2:0",IF(H25&gt;I25,"2:1",IF(AND(H23&lt;I23,H24&lt;I24),"0:2",IF(H25&lt;I25,"1:2",IF(H23=I23,"-")))))</f>
        <v>-</v>
      </c>
      <c r="I26" s="217"/>
      <c r="J26" s="216" t="str">
        <f>IF(AND(J23&gt;K23,J24&gt;K24),"2:0",IF(J25&gt;K25,"2:1",IF(AND(J23&lt;K23,J24&lt;K24),"0:2",IF(J25&lt;K25,"1:2",IF(J23=K23,"-")))))</f>
        <v>-</v>
      </c>
      <c r="K26" s="217"/>
      <c r="L26" s="216" t="str">
        <f>IF(AND(L23&gt;M23,L24&gt;M24),"2:0",IF(L25&gt;M25,"2:1",IF(AND(L23&lt;M23,L24&lt;M24),"0:2",IF(L25&lt;M25,"1:2",IF(L23=M23,"-")))))</f>
        <v>-</v>
      </c>
      <c r="M26" s="217"/>
      <c r="N26" s="216" t="str">
        <f>IF(AND(N23&gt;O23,N24&gt;O24),"2:0",IF(N25&gt;O25,"2:1",IF(AND(N23&lt;O23,N24&lt;O24),"0:2",IF(N25&lt;O25,"1:2",IF(N23=O23,"-")))))</f>
        <v>-</v>
      </c>
      <c r="O26" s="217"/>
      <c r="P26" s="216" t="str">
        <f>IF(AND(P23&gt;Q23,P24&gt;Q24),"2:0",IF(P25&gt;Q25,"2:1",IF(AND(P23&lt;Q23,P24&lt;Q24),"0:2",IF(P25&lt;Q25,"1:2",IF(P23=Q23,"-")))))</f>
        <v>-</v>
      </c>
      <c r="Q26" s="217"/>
      <c r="R26" s="194"/>
      <c r="S26" s="195"/>
    </row>
    <row r="27" spans="1:19" x14ac:dyDescent="0.35">
      <c r="A27" s="103" t="str">
        <f>B5</f>
        <v>Theoretiker</v>
      </c>
      <c r="B27" s="104">
        <f>I15</f>
        <v>0</v>
      </c>
      <c r="C27" s="65">
        <f>H15</f>
        <v>0</v>
      </c>
      <c r="D27" s="141">
        <f>I19</f>
        <v>0</v>
      </c>
      <c r="E27" s="142">
        <f>H19</f>
        <v>0</v>
      </c>
      <c r="F27" s="104">
        <f>I23</f>
        <v>0</v>
      </c>
      <c r="G27" s="65">
        <f>H23</f>
        <v>0</v>
      </c>
      <c r="H27" s="218"/>
      <c r="I27" s="219"/>
      <c r="J27" s="66"/>
      <c r="K27" s="67"/>
      <c r="L27" s="68"/>
      <c r="M27" s="69"/>
      <c r="N27" s="66"/>
      <c r="O27" s="67"/>
      <c r="P27" s="68"/>
      <c r="Q27" s="69"/>
      <c r="R27" s="66"/>
      <c r="S27" s="69"/>
    </row>
    <row r="28" spans="1:19" x14ac:dyDescent="0.35">
      <c r="A28" s="70"/>
      <c r="B28" s="104">
        <f>I16</f>
        <v>0</v>
      </c>
      <c r="C28" s="72">
        <f>H16</f>
        <v>0</v>
      </c>
      <c r="D28" s="73">
        <f>I20</f>
        <v>0</v>
      </c>
      <c r="E28" s="74">
        <f>H20</f>
        <v>0</v>
      </c>
      <c r="F28" s="71">
        <f>I24</f>
        <v>0</v>
      </c>
      <c r="G28" s="72">
        <f>H24</f>
        <v>0</v>
      </c>
      <c r="H28" s="220"/>
      <c r="I28" s="221"/>
      <c r="J28" s="71"/>
      <c r="K28" s="72"/>
      <c r="L28" s="73"/>
      <c r="M28" s="74"/>
      <c r="N28" s="71"/>
      <c r="O28" s="72"/>
      <c r="P28" s="73"/>
      <c r="Q28" s="74"/>
      <c r="R28" s="71"/>
      <c r="S28" s="74"/>
    </row>
    <row r="29" spans="1:19" ht="15" thickBot="1" x14ac:dyDescent="0.4">
      <c r="A29" s="75"/>
      <c r="B29" s="146">
        <f>I17</f>
        <v>0</v>
      </c>
      <c r="C29" s="77">
        <f>H17</f>
        <v>0</v>
      </c>
      <c r="D29" s="147">
        <f>I21</f>
        <v>0</v>
      </c>
      <c r="E29" s="148">
        <f>H21</f>
        <v>0</v>
      </c>
      <c r="F29" s="76">
        <f>I25</f>
        <v>0</v>
      </c>
      <c r="G29" s="77">
        <f>H25</f>
        <v>0</v>
      </c>
      <c r="H29" s="220"/>
      <c r="I29" s="221"/>
      <c r="J29" s="78"/>
      <c r="K29" s="79"/>
      <c r="L29" s="80"/>
      <c r="M29" s="81"/>
      <c r="N29" s="78"/>
      <c r="O29" s="79"/>
      <c r="P29" s="80"/>
      <c r="Q29" s="81"/>
      <c r="R29" s="78"/>
      <c r="S29" s="81"/>
    </row>
    <row r="30" spans="1:19" ht="15" thickBot="1" x14ac:dyDescent="0.4">
      <c r="A30" s="82"/>
      <c r="B30" s="224" t="str">
        <f>IF(AND(B27&gt;C27,B28&gt;C28),"2:0",IF(B29&gt;C29,"2:1",IF(AND(B27&lt;C27,B28&lt;C28),"0:2",IF(B29&lt;C29,"1:2",IF(B27=C27,"-")))))</f>
        <v>-</v>
      </c>
      <c r="C30" s="225"/>
      <c r="D30" s="224" t="str">
        <f>IF(AND(D27&gt;E27,D28&gt;E28),"2:0",IF(D29&gt;E29,"2:1",IF(AND(D27&lt;E27,D28&lt;E28),"0:2",IF(D29&lt;E29,"1:2",IF(D27=E27,"-")))))</f>
        <v>-</v>
      </c>
      <c r="E30" s="225"/>
      <c r="F30" s="224" t="str">
        <f>IF(AND(F27&gt;G27,F28&gt;G28),"2:0",IF(F29&gt;G29,"2:1",IF(AND(F27&lt;G27,F28&lt;G28),"0:2",IF(F29&lt;G29,"1:2",IF(F27=G27,"-")))))</f>
        <v>-</v>
      </c>
      <c r="G30" s="225"/>
      <c r="H30" s="222"/>
      <c r="I30" s="223"/>
      <c r="J30" s="214" t="str">
        <f>IF(AND(J27&gt;K27,J28&gt;K28),"2:0",IF(J29&gt;K29,"2:1",IF(AND(J27&lt;K27,J28&lt;K28),"0:2",IF(J29&lt;K29,"1:2",IF(J27=K27,"-")))))</f>
        <v>-</v>
      </c>
      <c r="K30" s="215"/>
      <c r="L30" s="214" t="str">
        <f>IF(AND(L27&gt;M27,L28&gt;M28),"2:0",IF(L29&gt;M29,"2:1",IF(AND(L27&lt;M27,L28&lt;M28),"0:2",IF(L29&lt;M29,"1:2",IF(L27=M27,"-")))))</f>
        <v>-</v>
      </c>
      <c r="M30" s="215"/>
      <c r="N30" s="214" t="str">
        <f>IF(AND(N27&gt;O27,N28&gt;O28),"2:0",IF(N29&gt;O29,"2:1",IF(AND(N27&lt;O27,N28&lt;O28),"0:2",IF(N29&lt;O29,"1:2",IF(N27=O27,"-")))))</f>
        <v>-</v>
      </c>
      <c r="O30" s="215"/>
      <c r="P30" s="214" t="str">
        <f>IF(AND(P27&gt;Q27,P28&gt;Q28),"2:0",IF(P29&gt;Q29,"2:1",IF(AND(P27&lt;Q27,P28&lt;Q28),"0:2",IF(P29&lt;Q29,"1:2",IF(P27=Q27,"-")))))</f>
        <v>-</v>
      </c>
      <c r="Q30" s="215"/>
      <c r="R30" s="224"/>
      <c r="S30" s="225"/>
    </row>
    <row r="31" spans="1:19" x14ac:dyDescent="0.35">
      <c r="A31" s="83" t="str">
        <f>B6</f>
        <v>TG Sonnenschein</v>
      </c>
      <c r="B31" s="84">
        <f>K15</f>
        <v>0</v>
      </c>
      <c r="C31" s="105">
        <f>J15</f>
        <v>0</v>
      </c>
      <c r="D31" s="86">
        <f>K19</f>
        <v>0</v>
      </c>
      <c r="E31" s="106">
        <f>J19</f>
        <v>0</v>
      </c>
      <c r="F31" s="84">
        <f>K23</f>
        <v>0</v>
      </c>
      <c r="G31" s="105">
        <f>J23</f>
        <v>0</v>
      </c>
      <c r="H31" s="86">
        <f>K27</f>
        <v>0</v>
      </c>
      <c r="I31" s="87">
        <f>J27</f>
        <v>0</v>
      </c>
      <c r="J31" s="218"/>
      <c r="K31" s="219"/>
      <c r="L31" s="88"/>
      <c r="M31" s="89"/>
      <c r="N31" s="90"/>
      <c r="O31" s="91"/>
      <c r="P31" s="88"/>
      <c r="Q31" s="89"/>
      <c r="R31" s="90"/>
      <c r="S31" s="89"/>
    </row>
    <row r="32" spans="1:19" x14ac:dyDescent="0.35">
      <c r="A32" s="92"/>
      <c r="B32" s="84">
        <f>K16</f>
        <v>0</v>
      </c>
      <c r="C32" s="105">
        <f>J16</f>
        <v>0</v>
      </c>
      <c r="D32" s="86">
        <f>K20</f>
        <v>0</v>
      </c>
      <c r="E32" s="106">
        <f>J20</f>
        <v>0</v>
      </c>
      <c r="F32" s="84">
        <f>K24</f>
        <v>0</v>
      </c>
      <c r="G32" s="105">
        <f>J24</f>
        <v>0</v>
      </c>
      <c r="H32" s="86">
        <f>K28</f>
        <v>0</v>
      </c>
      <c r="I32" s="94">
        <f>J28</f>
        <v>0</v>
      </c>
      <c r="J32" s="220"/>
      <c r="K32" s="221"/>
      <c r="L32" s="93"/>
      <c r="M32" s="94"/>
      <c r="N32" s="95"/>
      <c r="O32" s="85"/>
      <c r="P32" s="93"/>
      <c r="Q32" s="94"/>
      <c r="R32" s="95"/>
      <c r="S32" s="94"/>
    </row>
    <row r="33" spans="1:19" ht="15" thickBot="1" x14ac:dyDescent="0.4">
      <c r="A33" s="62"/>
      <c r="B33" s="84">
        <f>K17</f>
        <v>0</v>
      </c>
      <c r="C33" s="105">
        <f>J17</f>
        <v>0</v>
      </c>
      <c r="D33" s="86">
        <f>K21</f>
        <v>0</v>
      </c>
      <c r="E33" s="106">
        <f>J21</f>
        <v>0</v>
      </c>
      <c r="F33" s="84">
        <f>K25</f>
        <v>0</v>
      </c>
      <c r="G33" s="105">
        <f>J25</f>
        <v>0</v>
      </c>
      <c r="H33" s="86">
        <f>K29</f>
        <v>0</v>
      </c>
      <c r="I33" s="94">
        <f>J29</f>
        <v>0</v>
      </c>
      <c r="J33" s="220"/>
      <c r="K33" s="221"/>
      <c r="L33" s="98"/>
      <c r="M33" s="99"/>
      <c r="N33" s="100"/>
      <c r="O33" s="101"/>
      <c r="P33" s="98"/>
      <c r="Q33" s="99"/>
      <c r="R33" s="100"/>
      <c r="S33" s="99"/>
    </row>
    <row r="34" spans="1:19" ht="15" thickBot="1" x14ac:dyDescent="0.4">
      <c r="A34" s="102"/>
      <c r="B34" s="216" t="str">
        <f>IF(AND(B31&gt;C31,B32&gt;C32),"2:0",IF(B33&gt;C33,"2:1",IF(AND(B31&lt;C31,B32&lt;C32),"0:2",IF(B33&lt;C33,"1:2",IF(B31=C31,"-")))))</f>
        <v>-</v>
      </c>
      <c r="C34" s="217"/>
      <c r="D34" s="216" t="str">
        <f>IF(AND(D31&gt;E31,D32&gt;E32),"2:0",IF(D33&gt;E33,"2:1",IF(AND(D31&lt;E31,D32&lt;E32),"0:2",IF(D33&lt;E33,"1:2",IF(D31=E31,"-")))))</f>
        <v>-</v>
      </c>
      <c r="E34" s="217"/>
      <c r="F34" s="216" t="str">
        <f>IF(AND(F31&gt;G31,F32&gt;G32),"2:0",IF(F33&gt;G33,"2:1",IF(AND(F31&lt;G31,F32&lt;G32),"0:2",IF(F33&lt;G33,"1:2",IF(F31=G31,"-")))))</f>
        <v>-</v>
      </c>
      <c r="G34" s="217"/>
      <c r="H34" s="216" t="str">
        <f>IF(AND(H31&gt;I31,H32&gt;I32),"2:0",IF(H33&gt;I33,"2:1",IF(AND(H31&lt;I31,H32&lt;I32),"0:2",IF(H33&lt;I33,"1:2",IF(H31=I31,"-")))))</f>
        <v>-</v>
      </c>
      <c r="I34" s="217"/>
      <c r="J34" s="222"/>
      <c r="K34" s="223"/>
      <c r="L34" s="216" t="str">
        <f>IF(AND(L31&gt;M31,L32&gt;M32),"2:0",IF(L33&gt;M33,"2:1",IF(AND(L31&lt;M31,L32&lt;M32),"0:2",IF(L33&lt;M33,"1:2",IF(L31=M31,"-")))))</f>
        <v>-</v>
      </c>
      <c r="M34" s="217"/>
      <c r="N34" s="216" t="str">
        <f>IF(AND(N31&gt;O31,N32&gt;O32),"2:0",IF(N33&gt;O33,"2:1",IF(AND(N31&lt;O31,N32&lt;O32),"0:2",IF(N33&lt;O33,"1:2",IF(N31=O31,"-")))))</f>
        <v>-</v>
      </c>
      <c r="O34" s="217"/>
      <c r="P34" s="216" t="str">
        <f>IF(AND(P31&gt;Q31,P32&gt;Q32),"2:0",IF(P33&gt;Q33,"2:1",IF(AND(P31&lt;Q31,P32&lt;Q32),"0:2",IF(P33&lt;Q33,"1:2",IF(P31=Q31,"-")))))</f>
        <v>-</v>
      </c>
      <c r="Q34" s="217"/>
      <c r="R34" s="194"/>
      <c r="S34" s="195"/>
    </row>
    <row r="35" spans="1:19" x14ac:dyDescent="0.35">
      <c r="A35" s="107" t="str">
        <f>B7</f>
        <v>Berliner Luft</v>
      </c>
      <c r="B35" s="68">
        <f>M15</f>
        <v>0</v>
      </c>
      <c r="C35" s="67">
        <f>L15</f>
        <v>0</v>
      </c>
      <c r="D35" s="68">
        <f>M19</f>
        <v>0</v>
      </c>
      <c r="E35" s="69">
        <f>L19</f>
        <v>0</v>
      </c>
      <c r="F35" s="66">
        <f>M23</f>
        <v>0</v>
      </c>
      <c r="G35" s="67">
        <f>L23</f>
        <v>0</v>
      </c>
      <c r="H35" s="68">
        <f>M27</f>
        <v>0</v>
      </c>
      <c r="I35" s="69">
        <f>L27</f>
        <v>0</v>
      </c>
      <c r="J35" s="66">
        <f>M31</f>
        <v>0</v>
      </c>
      <c r="K35" s="67">
        <f>L31</f>
        <v>0</v>
      </c>
      <c r="L35" s="218"/>
      <c r="M35" s="219"/>
      <c r="N35" s="66"/>
      <c r="O35" s="67"/>
      <c r="P35" s="68"/>
      <c r="Q35" s="69"/>
      <c r="R35" s="66"/>
      <c r="S35" s="69"/>
    </row>
    <row r="36" spans="1:19" x14ac:dyDescent="0.35">
      <c r="A36" s="108"/>
      <c r="B36" s="73">
        <f>M16</f>
        <v>0</v>
      </c>
      <c r="C36" s="72">
        <f>L16</f>
        <v>0</v>
      </c>
      <c r="D36" s="73">
        <f>M20</f>
        <v>0</v>
      </c>
      <c r="E36" s="74">
        <f>L20</f>
        <v>0</v>
      </c>
      <c r="F36" s="71">
        <f>M24</f>
        <v>0</v>
      </c>
      <c r="G36" s="72">
        <f>L24</f>
        <v>0</v>
      </c>
      <c r="H36" s="73">
        <f>M28</f>
        <v>0</v>
      </c>
      <c r="I36" s="74">
        <f>L28</f>
        <v>0</v>
      </c>
      <c r="J36" s="71">
        <f>M32</f>
        <v>0</v>
      </c>
      <c r="K36" s="72">
        <f>L32</f>
        <v>0</v>
      </c>
      <c r="L36" s="220"/>
      <c r="M36" s="221"/>
      <c r="N36" s="71"/>
      <c r="O36" s="72"/>
      <c r="P36" s="73"/>
      <c r="Q36" s="74"/>
      <c r="R36" s="71"/>
      <c r="S36" s="74"/>
    </row>
    <row r="37" spans="1:19" ht="15" thickBot="1" x14ac:dyDescent="0.4">
      <c r="A37" s="109"/>
      <c r="B37" s="80">
        <f>M17</f>
        <v>0</v>
      </c>
      <c r="C37" s="79">
        <f>L17</f>
        <v>0</v>
      </c>
      <c r="D37" s="80">
        <f>M21</f>
        <v>0</v>
      </c>
      <c r="E37" s="81">
        <f>L21</f>
        <v>0</v>
      </c>
      <c r="F37" s="78">
        <f>M25</f>
        <v>0</v>
      </c>
      <c r="G37" s="79">
        <f>L25</f>
        <v>0</v>
      </c>
      <c r="H37" s="80">
        <f>M29</f>
        <v>0</v>
      </c>
      <c r="I37" s="81">
        <f>L29</f>
        <v>0</v>
      </c>
      <c r="J37" s="78">
        <f>M33</f>
        <v>0</v>
      </c>
      <c r="K37" s="79">
        <f>L33</f>
        <v>0</v>
      </c>
      <c r="L37" s="220"/>
      <c r="M37" s="221"/>
      <c r="N37" s="78"/>
      <c r="O37" s="79"/>
      <c r="P37" s="80"/>
      <c r="Q37" s="81"/>
      <c r="R37" s="78"/>
      <c r="S37" s="81"/>
    </row>
    <row r="38" spans="1:19" ht="15" thickBot="1" x14ac:dyDescent="0.4">
      <c r="A38" s="82"/>
      <c r="B38" s="214" t="str">
        <f>IF(AND(B35&gt;C35,B36&gt;C36),"2:0",IF(B37&gt;C37,"2:1",IF(AND(B35&lt;C35,B36&lt;C36),"0:2",IF(B37&lt;C37,"1:2",IF(B35=C35,"-")))))</f>
        <v>-</v>
      </c>
      <c r="C38" s="215"/>
      <c r="D38" s="214" t="str">
        <f>IF(AND(D35&gt;E35,D36&gt;E36),"2:0",IF(D37&gt;E37,"2:1",IF(AND(D35&lt;E35,D36&lt;E36),"0:2",IF(D37&lt;E37,"1:2",IF(D35=E35,"-")))))</f>
        <v>-</v>
      </c>
      <c r="E38" s="215"/>
      <c r="F38" s="214" t="str">
        <f>IF(AND(F35&gt;G35,F36&gt;G36),"2:0",IF(F37&gt;G37,"2:1",IF(AND(F35&lt;G35,F36&lt;G36),"0:2",IF(F37&lt;G37,"1:2",IF(F35=G35,"-")))))</f>
        <v>-</v>
      </c>
      <c r="G38" s="215"/>
      <c r="H38" s="214" t="str">
        <f>IF(AND(H35&gt;I35,H36&gt;I36),"2:0",IF(H37&gt;I37,"2:1",IF(AND(H35&lt;I35,H36&lt;I36),"0:2",IF(H37&lt;I37,"1:2",IF(H35=I35,"-")))))</f>
        <v>-</v>
      </c>
      <c r="I38" s="215"/>
      <c r="J38" s="214" t="str">
        <f>IF(AND(J35&gt;K35,J36&gt;K36),"2:0",IF(J37&gt;K37,"2:1",IF(AND(J35&lt;K35,J36&lt;K36),"0:2",IF(J37&lt;K37,"1:2",IF(J35=K35,"-")))))</f>
        <v>-</v>
      </c>
      <c r="K38" s="215"/>
      <c r="L38" s="222"/>
      <c r="M38" s="223"/>
      <c r="N38" s="214" t="str">
        <f>IF(AND(N35&gt;O35,N36&gt;O36),"2:0",IF(N37&gt;O37,"2:1",IF(AND(N35&lt;O35,N36&lt;O36),"0:2",IF(N37&lt;O37,"1:2",IF(N35=O35,"-")))))</f>
        <v>-</v>
      </c>
      <c r="O38" s="215"/>
      <c r="P38" s="214" t="str">
        <f>IF(AND(P35&gt;Q35,P36&gt;Q36),"2:0",IF(P37&gt;Q37,"2:1",IF(AND(P35&lt;Q35,P36&lt;Q36),"0:2",IF(P37&lt;Q37,"1:2",IF(P35=Q35,"-")))))</f>
        <v>-</v>
      </c>
      <c r="Q38" s="215"/>
      <c r="R38" s="224"/>
      <c r="S38" s="225"/>
    </row>
    <row r="39" spans="1:19" x14ac:dyDescent="0.35">
      <c r="A39" s="110" t="str">
        <f>B8</f>
        <v>Team 7</v>
      </c>
      <c r="B39" s="88">
        <f>O15</f>
        <v>0</v>
      </c>
      <c r="C39" s="91">
        <f>N15</f>
        <v>0</v>
      </c>
      <c r="D39" s="88">
        <f>O19</f>
        <v>0</v>
      </c>
      <c r="E39" s="89">
        <f>N19</f>
        <v>0</v>
      </c>
      <c r="F39" s="90">
        <f>O23</f>
        <v>0</v>
      </c>
      <c r="G39" s="91">
        <f>N23</f>
        <v>0</v>
      </c>
      <c r="H39" s="88">
        <f>O27</f>
        <v>0</v>
      </c>
      <c r="I39" s="89">
        <f>N27</f>
        <v>0</v>
      </c>
      <c r="J39" s="90">
        <f>O31</f>
        <v>0</v>
      </c>
      <c r="K39" s="91">
        <f>N31</f>
        <v>0</v>
      </c>
      <c r="L39" s="88">
        <f>O35</f>
        <v>0</v>
      </c>
      <c r="M39" s="89">
        <f>N35</f>
        <v>0</v>
      </c>
      <c r="N39" s="218"/>
      <c r="O39" s="219"/>
      <c r="P39" s="88"/>
      <c r="Q39" s="89"/>
      <c r="R39" s="90"/>
      <c r="S39" s="89"/>
    </row>
    <row r="40" spans="1:19" x14ac:dyDescent="0.35">
      <c r="A40" s="111"/>
      <c r="B40" s="93">
        <f>O16</f>
        <v>0</v>
      </c>
      <c r="C40" s="85">
        <f>N16</f>
        <v>0</v>
      </c>
      <c r="D40" s="93">
        <f>O20</f>
        <v>0</v>
      </c>
      <c r="E40" s="94">
        <f>N20</f>
        <v>0</v>
      </c>
      <c r="F40" s="95">
        <f>O24</f>
        <v>0</v>
      </c>
      <c r="G40" s="85">
        <f>N24</f>
        <v>0</v>
      </c>
      <c r="H40" s="93">
        <f>O28</f>
        <v>0</v>
      </c>
      <c r="I40" s="94">
        <f>N28</f>
        <v>0</v>
      </c>
      <c r="J40" s="95">
        <f>O32</f>
        <v>0</v>
      </c>
      <c r="K40" s="85">
        <f>N32</f>
        <v>0</v>
      </c>
      <c r="L40" s="93">
        <f>O36</f>
        <v>0</v>
      </c>
      <c r="M40" s="94">
        <f>N36</f>
        <v>0</v>
      </c>
      <c r="N40" s="220"/>
      <c r="O40" s="221"/>
      <c r="P40" s="93"/>
      <c r="Q40" s="94"/>
      <c r="R40" s="95"/>
      <c r="S40" s="94"/>
    </row>
    <row r="41" spans="1:19" ht="15" thickBot="1" x14ac:dyDescent="0.4">
      <c r="A41" s="112"/>
      <c r="B41" s="98">
        <f>O17</f>
        <v>0</v>
      </c>
      <c r="C41" s="101">
        <f>N17</f>
        <v>0</v>
      </c>
      <c r="D41" s="98">
        <f>O21</f>
        <v>0</v>
      </c>
      <c r="E41" s="99">
        <f>N21</f>
        <v>0</v>
      </c>
      <c r="F41" s="100">
        <f>O25</f>
        <v>0</v>
      </c>
      <c r="G41" s="101">
        <f>N25</f>
        <v>0</v>
      </c>
      <c r="H41" s="98">
        <f>O29</f>
        <v>0</v>
      </c>
      <c r="I41" s="99">
        <f>N29</f>
        <v>0</v>
      </c>
      <c r="J41" s="100">
        <f>O33</f>
        <v>0</v>
      </c>
      <c r="K41" s="101">
        <f>N33</f>
        <v>0</v>
      </c>
      <c r="L41" s="98">
        <f>O37</f>
        <v>0</v>
      </c>
      <c r="M41" s="99">
        <f>N37</f>
        <v>0</v>
      </c>
      <c r="N41" s="220"/>
      <c r="O41" s="221"/>
      <c r="P41" s="98"/>
      <c r="Q41" s="99"/>
      <c r="R41" s="100"/>
      <c r="S41" s="99"/>
    </row>
    <row r="42" spans="1:19" ht="15" thickBot="1" x14ac:dyDescent="0.4">
      <c r="A42" s="102"/>
      <c r="B42" s="216" t="str">
        <f>IF(AND(B39&gt;C39,B40&gt;C40),"2:0",IF(B41&gt;C41,"2:1",IF(AND(B39&lt;C39,B40&lt;C40),"0:2",IF(B41&lt;C41,"1:2",IF(B39=C39,"-")))))</f>
        <v>-</v>
      </c>
      <c r="C42" s="217"/>
      <c r="D42" s="216" t="str">
        <f>IF(AND(D39&gt;E39,D40&gt;E40),"2:0",IF(D41&gt;E41,"2:1",IF(AND(D39&lt;E39,D40&lt;E40),"0:2",IF(D41&lt;E41,"1:2",IF(D39=E39,"-")))))</f>
        <v>-</v>
      </c>
      <c r="E42" s="217"/>
      <c r="F42" s="216" t="str">
        <f>IF(AND(F39&gt;G39,F40&gt;G40),"2:0",IF(F41&gt;G41,"2:1",IF(AND(F39&lt;G39,F40&lt;G40),"0:2",IF(F41&lt;G41,"1:2",IF(F39=G39,"-")))))</f>
        <v>-</v>
      </c>
      <c r="G42" s="217"/>
      <c r="H42" s="216" t="str">
        <f>IF(AND(H39&gt;I39,H40&gt;I40),"2:0",IF(H41&gt;I41,"2:1",IF(AND(H39&lt;I39,H40&lt;I40),"0:2",IF(H41&lt;I41,"1:2",IF(H39=I39,"-")))))</f>
        <v>-</v>
      </c>
      <c r="I42" s="217"/>
      <c r="J42" s="216" t="str">
        <f>IF(AND(J39&gt;K39,J40&gt;K40),"2:0",IF(J41&gt;K41,"2:1",IF(AND(J39&lt;K39,J40&lt;K40),"0:2",IF(J41&lt;K41,"1:2",IF(J39=K39,"-")))))</f>
        <v>-</v>
      </c>
      <c r="K42" s="217"/>
      <c r="L42" s="216" t="str">
        <f>IF(AND(L39&gt;M39,L40&gt;M40),"2:0",IF(L41&gt;M41,"2:1",IF(AND(L39&lt;M39,L40&lt;M40),"0:2",IF(L41&lt;M41,"1:2",IF(L39=M39,"-")))))</f>
        <v>-</v>
      </c>
      <c r="M42" s="217"/>
      <c r="N42" s="222"/>
      <c r="O42" s="223"/>
      <c r="P42" s="216" t="str">
        <f>IF(AND(P39&gt;Q39,P40&gt;Q40),"2:0",IF(P41&gt;Q41,"2:1",IF(AND(P39&lt;Q39,P40&lt;Q40),"0:2",IF(P41&lt;Q41,"1:2",IF(P39=Q39,"-")))))</f>
        <v>-</v>
      </c>
      <c r="Q42" s="217"/>
      <c r="R42" s="194"/>
      <c r="S42" s="195"/>
    </row>
    <row r="43" spans="1:19" x14ac:dyDescent="0.35">
      <c r="A43" s="103" t="str">
        <f>B9</f>
        <v>Team 8</v>
      </c>
      <c r="B43" s="66">
        <f>Q15</f>
        <v>0</v>
      </c>
      <c r="C43" s="67">
        <f>P15</f>
        <v>0</v>
      </c>
      <c r="D43" s="68">
        <f>Q19</f>
        <v>0</v>
      </c>
      <c r="E43" s="69">
        <f>P19</f>
        <v>0</v>
      </c>
      <c r="F43" s="66">
        <f>Q23</f>
        <v>0</v>
      </c>
      <c r="G43" s="67">
        <f>P23</f>
        <v>0</v>
      </c>
      <c r="H43" s="68">
        <f>Q27</f>
        <v>0</v>
      </c>
      <c r="I43" s="69">
        <f>P27</f>
        <v>0</v>
      </c>
      <c r="J43" s="66">
        <f>Q31</f>
        <v>0</v>
      </c>
      <c r="K43" s="67">
        <f>P31</f>
        <v>0</v>
      </c>
      <c r="L43" s="68">
        <f>Q35</f>
        <v>0</v>
      </c>
      <c r="M43" s="69">
        <f>P35</f>
        <v>0</v>
      </c>
      <c r="N43" s="66">
        <f>Q39</f>
        <v>0</v>
      </c>
      <c r="O43" s="67">
        <f>P39</f>
        <v>0</v>
      </c>
      <c r="P43" s="218"/>
      <c r="Q43" s="219"/>
      <c r="R43" s="66"/>
      <c r="S43" s="69"/>
    </row>
    <row r="44" spans="1:19" x14ac:dyDescent="0.35">
      <c r="A44" s="75"/>
      <c r="B44" s="71">
        <f>Q16</f>
        <v>0</v>
      </c>
      <c r="C44" s="72">
        <f>P16</f>
        <v>0</v>
      </c>
      <c r="D44" s="73">
        <f>Q20</f>
        <v>0</v>
      </c>
      <c r="E44" s="74">
        <f>P20</f>
        <v>0</v>
      </c>
      <c r="F44" s="71">
        <f>Q24</f>
        <v>0</v>
      </c>
      <c r="G44" s="72">
        <f>P24</f>
        <v>0</v>
      </c>
      <c r="H44" s="73">
        <f>Q28</f>
        <v>0</v>
      </c>
      <c r="I44" s="74">
        <f>P28</f>
        <v>0</v>
      </c>
      <c r="J44" s="71">
        <f>Q32</f>
        <v>0</v>
      </c>
      <c r="K44" s="72">
        <f>P32</f>
        <v>0</v>
      </c>
      <c r="L44" s="73">
        <f>Q36</f>
        <v>0</v>
      </c>
      <c r="M44" s="74">
        <f>P36</f>
        <v>0</v>
      </c>
      <c r="N44" s="71">
        <f>Q40</f>
        <v>0</v>
      </c>
      <c r="O44" s="72">
        <f>P40</f>
        <v>0</v>
      </c>
      <c r="P44" s="220"/>
      <c r="Q44" s="221"/>
      <c r="R44" s="71"/>
      <c r="S44" s="74"/>
    </row>
    <row r="45" spans="1:19" ht="15" thickBot="1" x14ac:dyDescent="0.4">
      <c r="A45" s="75"/>
      <c r="B45" s="78">
        <f>Q17</f>
        <v>0</v>
      </c>
      <c r="C45" s="79">
        <f>P17</f>
        <v>0</v>
      </c>
      <c r="D45" s="80">
        <f>Q21</f>
        <v>0</v>
      </c>
      <c r="E45" s="81">
        <f>P21</f>
        <v>0</v>
      </c>
      <c r="F45" s="78">
        <f>Q25</f>
        <v>0</v>
      </c>
      <c r="G45" s="79">
        <f>P25</f>
        <v>0</v>
      </c>
      <c r="H45" s="80">
        <f>Q29</f>
        <v>0</v>
      </c>
      <c r="I45" s="81">
        <f>P29</f>
        <v>0</v>
      </c>
      <c r="J45" s="78">
        <f>Q33</f>
        <v>0</v>
      </c>
      <c r="K45" s="79">
        <f>P33</f>
        <v>0</v>
      </c>
      <c r="L45" s="80">
        <f>Q37</f>
        <v>0</v>
      </c>
      <c r="M45" s="81">
        <f>P37</f>
        <v>0</v>
      </c>
      <c r="N45" s="78">
        <f>Q41</f>
        <v>0</v>
      </c>
      <c r="O45" s="79">
        <f>P41</f>
        <v>0</v>
      </c>
      <c r="P45" s="220"/>
      <c r="Q45" s="221"/>
      <c r="R45" s="78"/>
      <c r="S45" s="81"/>
    </row>
    <row r="46" spans="1:19" ht="15" thickBot="1" x14ac:dyDescent="0.4">
      <c r="A46" s="82"/>
      <c r="B46" s="214" t="str">
        <f>IF(AND(B43&gt;C43,B44&gt;C44),"2:0",IF(B45&gt;C45,"2:1",IF(AND(B43&lt;C43,B44&lt;C44),"0:2",IF(B45&lt;C45,"1:2",IF(B43=C43,"-")))))</f>
        <v>-</v>
      </c>
      <c r="C46" s="215"/>
      <c r="D46" s="214" t="str">
        <f>IF(AND(D43&gt;E43,D44&gt;E44),"2:0",IF(D45&gt;E45,"2:1",IF(AND(D43&lt;E43,D44&lt;E44),"0:2",IF(D45&lt;E45,"1:2",IF(D43=E43,"-")))))</f>
        <v>-</v>
      </c>
      <c r="E46" s="215"/>
      <c r="F46" s="214" t="str">
        <f>IF(AND(F43&gt;G43,F44&gt;G44),"2:0",IF(F45&gt;G45,"2:1",IF(AND(F43&lt;G43,F44&lt;G44),"0:2",IF(F45&lt;G45,"1:2",IF(F43=G43,"-")))))</f>
        <v>-</v>
      </c>
      <c r="G46" s="215"/>
      <c r="H46" s="214" t="str">
        <f>IF(AND(H43&gt;I43,H44&gt;I44),"2:0",IF(H45&gt;I45,"2:1",IF(AND(H43&lt;I43,H44&lt;I44),"0:2",IF(H45&lt;I45,"1:2",IF(H43=I43,"-")))))</f>
        <v>-</v>
      </c>
      <c r="I46" s="215"/>
      <c r="J46" s="214" t="str">
        <f>IF(AND(J43&gt;K43,J44&gt;K44),"2:0",IF(J45&gt;K45,"2:1",IF(AND(J43&lt;K43,J44&lt;K44),"0:2",IF(J45&lt;K45,"1:2",IF(J43=K43,"-")))))</f>
        <v>-</v>
      </c>
      <c r="K46" s="215"/>
      <c r="L46" s="214" t="str">
        <f>IF(AND(L43&gt;M43,L44&gt;M44),"2:0",IF(L45&gt;M45,"2:1",IF(AND(L43&lt;M43,L44&lt;M44),"0:2",IF(L45&lt;M45,"1:2",IF(L43=M43,"-")))))</f>
        <v>-</v>
      </c>
      <c r="M46" s="215"/>
      <c r="N46" s="214" t="str">
        <f>IF(AND(N43&gt;O43,N44&gt;O44),"2:0",IF(N45&gt;O45,"2:1",IF(AND(N43&lt;O43,N44&lt;O44),"0:2",IF(N45&lt;O45,"1:2",IF(N43=O43,"-")))))</f>
        <v>-</v>
      </c>
      <c r="O46" s="215"/>
      <c r="P46" s="222"/>
      <c r="Q46" s="223"/>
      <c r="R46" s="232"/>
      <c r="S46" s="233"/>
    </row>
    <row r="47" spans="1:19" outlineLevel="1" x14ac:dyDescent="0.35"/>
    <row r="48" spans="1:19" outlineLevel="1" x14ac:dyDescent="0.35"/>
    <row r="49" spans="1:15" outlineLevel="1" x14ac:dyDescent="0.35">
      <c r="B49" s="28" t="s">
        <v>21</v>
      </c>
    </row>
    <row r="50" spans="1:15" outlineLevel="1" x14ac:dyDescent="0.35">
      <c r="B50" t="s">
        <v>4</v>
      </c>
      <c r="C50"/>
      <c r="D50" t="s">
        <v>5</v>
      </c>
      <c r="E50" t="s">
        <v>6</v>
      </c>
      <c r="F50" t="s">
        <v>13</v>
      </c>
      <c r="G50" t="s">
        <v>14</v>
      </c>
      <c r="H50" s="58" t="s">
        <v>0</v>
      </c>
      <c r="I50" s="3" t="s">
        <v>1</v>
      </c>
      <c r="J50" s="3" t="s">
        <v>2</v>
      </c>
      <c r="K50" s="3" t="s">
        <v>3</v>
      </c>
      <c r="L50" t="s">
        <v>7</v>
      </c>
      <c r="M50" t="s">
        <v>32</v>
      </c>
      <c r="N50"/>
      <c r="O50" t="s">
        <v>33</v>
      </c>
    </row>
    <row r="51" spans="1:15" outlineLevel="1" x14ac:dyDescent="0.35">
      <c r="B51" t="str">
        <f t="shared" ref="B51:B58" si="0">B2</f>
        <v>TU Sport 1</v>
      </c>
      <c r="C51"/>
      <c r="D51">
        <f t="shared" ref="D51:D58" si="1">SUM(H51:K51)</f>
        <v>0</v>
      </c>
      <c r="E51" s="114">
        <f>COUNTIF(B$18:S$18,$X$6)*2+COUNTIF(B$18:S$18,$X$7)*2+(F51-G51)/100+F51/10000+(M51-N51)/100000+M51/10000000+A2/1000000000</f>
        <v>1.0000000000000001E-9</v>
      </c>
      <c r="F51">
        <f>COUNTIF(B18:S18,$X$6)*2+COUNTIF(B18:S18,$X$7)*2+COUNTIF(C18:S18,X$8)</f>
        <v>0</v>
      </c>
      <c r="G51" s="2">
        <f>COUNTIF(B18:S18,$X$9)*2+COUNTIF(B18:S18,$X$8)*2+COUNTIF(B18:S18,X$7)</f>
        <v>0</v>
      </c>
      <c r="H51" s="115">
        <f>COUNTIF($B$18:$S$18,H$50)</f>
        <v>0</v>
      </c>
      <c r="I51" s="115">
        <f>COUNTIF($B$18:$S$18,I$50)</f>
        <v>0</v>
      </c>
      <c r="J51" s="115">
        <f>COUNTIF($B$18:$S$18,J$50)</f>
        <v>0</v>
      </c>
      <c r="K51" s="115">
        <f>COUNTIF($B$18:$S$18,K$50)</f>
        <v>0</v>
      </c>
      <c r="L51" t="str">
        <f t="shared" ref="L51:L58" si="2">F51&amp;":"&amp;G51</f>
        <v>0:0</v>
      </c>
      <c r="M51" s="116">
        <f>SUM(D15:D17,F15:F17,H15:H17,J15:J17,L15:L17,N15:N17,P15:P17,R15:R17)</f>
        <v>0</v>
      </c>
      <c r="N51" s="116">
        <f>SUM(E15:E17,G15:G17,I15:I17,K15:K17,M15:M17,O15:O17,Q15:Q17,S15:S17)</f>
        <v>0</v>
      </c>
      <c r="O51" s="117" t="str">
        <f t="shared" ref="O51:O58" si="3">M51&amp;":"&amp;N51</f>
        <v>0:0</v>
      </c>
    </row>
    <row r="52" spans="1:15" outlineLevel="1" x14ac:dyDescent="0.35">
      <c r="B52" t="str">
        <f t="shared" si="0"/>
        <v>TU Sport 2</v>
      </c>
      <c r="C52"/>
      <c r="D52">
        <f t="shared" si="1"/>
        <v>0</v>
      </c>
      <c r="E52" s="114">
        <f>COUNTIF(B$22:S$22,$X$6)*2+COUNTIF(B$22:S$22,$X$7)*2+(F52-G52)/100+F52/10000+(M52-N52)/100000+M52/10000000+A3/1000000000</f>
        <v>2.0000000000000001E-9</v>
      </c>
      <c r="F52">
        <f>COUNTIF(B22:S22,$X$6)*2+COUNTIF(B22:S22,$X$7)*2+COUNTIF(B22:S22,X$8)</f>
        <v>0</v>
      </c>
      <c r="G52" s="2">
        <f>COUNTIF(B22:S22,$X$9)*2+COUNTIF(B22:S22,$X$8)*2+COUNTIF(B22:S22,X$7)</f>
        <v>0</v>
      </c>
      <c r="H52" s="115">
        <f>(COUNTIF($B$22:$S$22,H$50))</f>
        <v>0</v>
      </c>
      <c r="I52" s="115">
        <f>(COUNTIF($B$22:$S$22,I$50))</f>
        <v>0</v>
      </c>
      <c r="J52" s="115">
        <f>(COUNTIF($B$22:$S$22,J$50))</f>
        <v>0</v>
      </c>
      <c r="K52" s="115">
        <f>(COUNTIF($B$22:$S$22,K$50))</f>
        <v>0</v>
      </c>
      <c r="L52" t="str">
        <f t="shared" si="2"/>
        <v>0:0</v>
      </c>
      <c r="M52" s="116">
        <f>SUM(E15:E17,F19:F21,H19:H21,J19:J21,L19:L21,N19:N21,P19:P21,R19:R21)</f>
        <v>0</v>
      </c>
      <c r="N52" s="116">
        <f>SUM(D15:D17,G19:G21,I19:I21,K19:K21,M19:M21,O19:O21,Q19:Q21,S19:S21)</f>
        <v>0</v>
      </c>
      <c r="O52" s="117" t="str">
        <f t="shared" si="3"/>
        <v>0:0</v>
      </c>
    </row>
    <row r="53" spans="1:15" outlineLevel="1" x14ac:dyDescent="0.35">
      <c r="B53" t="str">
        <f t="shared" si="0"/>
        <v>Whoopsy Daisy</v>
      </c>
      <c r="C53"/>
      <c r="D53">
        <f t="shared" si="1"/>
        <v>0</v>
      </c>
      <c r="E53" s="114">
        <f>COUNTIF(B$26:S$26,$X$6)*2+COUNTIF(B$26:S$26,$X$7)*2+(F53-G53)/100+F53/10000+(M53-N53)/100000+M53/10000000+A4/1000000000</f>
        <v>3E-9</v>
      </c>
      <c r="F53">
        <f>COUNTIF(B26:S26,$X$6)*2+COUNTIF(B26:S26,$X$7)*2+COUNTIF(B26:S26,X$8)</f>
        <v>0</v>
      </c>
      <c r="G53" s="2">
        <f>COUNTIF(B26:S26,$X$9)*2+COUNTIF(B26:S26,$X$8)*2+COUNTIF(B26:S26,X$7)</f>
        <v>0</v>
      </c>
      <c r="H53" s="115">
        <f>COUNTIF($B$26:$S$26,H$50)</f>
        <v>0</v>
      </c>
      <c r="I53" s="115">
        <f>COUNTIF($B$26:$S$26,I$50)</f>
        <v>0</v>
      </c>
      <c r="J53" s="115">
        <f>COUNTIF($B$26:$S$26,J$50)</f>
        <v>0</v>
      </c>
      <c r="K53" s="115">
        <f>COUNTIF($B$26:$S$26,K$50)</f>
        <v>0</v>
      </c>
      <c r="L53" t="str">
        <f t="shared" si="2"/>
        <v>0:0</v>
      </c>
      <c r="M53" s="116">
        <f>SUM(G15:G17,G19:G21,H23:H25,J23:J25,L23:L25,N23:N25,P23:P25,R23:R25)</f>
        <v>0</v>
      </c>
      <c r="N53" s="116">
        <f>SUM(F15:F17,F19:F21,I23:I25,K23:K25,M23:M25,O23:O25,Q23:Q25,S23:S25)</f>
        <v>0</v>
      </c>
      <c r="O53" s="117" t="str">
        <f t="shared" si="3"/>
        <v>0:0</v>
      </c>
    </row>
    <row r="54" spans="1:15" outlineLevel="1" x14ac:dyDescent="0.35">
      <c r="B54" t="str">
        <f t="shared" si="0"/>
        <v>Theoretiker</v>
      </c>
      <c r="C54"/>
      <c r="D54">
        <f t="shared" si="1"/>
        <v>0</v>
      </c>
      <c r="E54" s="114">
        <f>COUNTIF(B$30:S$30,$X$6)*2+COUNTIF(B$30:S$30,$X$7)*2+(F54-G54)/100+F54/10000+(M54-N54)/100000+M54/10000000+A5/1000000000</f>
        <v>4.0000000000000002E-9</v>
      </c>
      <c r="F54">
        <f>COUNTIF(B30:S30,$X$6)*2+COUNTIF(B30:S30,$X$7)*2+COUNTIF(B30:S30,X$8)</f>
        <v>0</v>
      </c>
      <c r="G54" s="2">
        <f>COUNTIF(B30:S30,$X$9)*2+COUNTIF(B30:S30,$X$8)*2+COUNTIF(B30:S30,X$7)</f>
        <v>0</v>
      </c>
      <c r="H54" s="115">
        <f>COUNTIF($B$30:$S$30,H$50)</f>
        <v>0</v>
      </c>
      <c r="I54" s="115">
        <f>COUNTIF($B$30:$S$30,I$50)</f>
        <v>0</v>
      </c>
      <c r="J54" s="115">
        <f>COUNTIF($B$30:$S$30,J$50)</f>
        <v>0</v>
      </c>
      <c r="K54" s="115">
        <f>COUNTIF($B$30:$S$30,K$50)</f>
        <v>0</v>
      </c>
      <c r="L54" t="str">
        <f t="shared" si="2"/>
        <v>0:0</v>
      </c>
      <c r="M54" s="116">
        <f>SUM(I15:I17,I19:I21,I23:I25,J27:J29,L27:L29,N27:N29,P27:P29,R27:R29)</f>
        <v>0</v>
      </c>
      <c r="N54" s="116">
        <f>SUM(H15:H17,H19:H21,H23:H25,K27:K29,M27:M29,O27:O29,Q27:Q29,S27:S29)</f>
        <v>0</v>
      </c>
      <c r="O54" s="117" t="str">
        <f t="shared" si="3"/>
        <v>0:0</v>
      </c>
    </row>
    <row r="55" spans="1:15" outlineLevel="1" x14ac:dyDescent="0.35">
      <c r="B55" t="str">
        <f t="shared" si="0"/>
        <v>TG Sonnenschein</v>
      </c>
      <c r="C55"/>
      <c r="D55">
        <f t="shared" si="1"/>
        <v>0</v>
      </c>
      <c r="E55" s="114">
        <f>COUNTIF(B$34:S$34,$X$6)*2+COUNTIF(B$34:S$34,$X$7)*2+(F55-G55)/100+F55/10000+(M55-N55)/100000+M55/10000000+A6/1000000000</f>
        <v>5.0000000000000001E-9</v>
      </c>
      <c r="F55">
        <f>COUNTIF(B34:S34,$X$6)*2+COUNTIF(B34:S34,$X$7)*2+COUNTIF(B34:S34,X$8)</f>
        <v>0</v>
      </c>
      <c r="G55" s="2">
        <f>COUNTIF(B34:S34,$X$9)*2+COUNTIF(B34:S34,$X$8)*2+COUNTIF(B34:S34,X$7)</f>
        <v>0</v>
      </c>
      <c r="H55" s="115">
        <f>COUNTIF($B$34:$S$34,H$50)</f>
        <v>0</v>
      </c>
      <c r="I55" s="115">
        <f>COUNTIF($B$34:$S$34,I$50)</f>
        <v>0</v>
      </c>
      <c r="J55" s="115">
        <f>COUNTIF($B$34:$S$34,J$50)</f>
        <v>0</v>
      </c>
      <c r="K55" s="115">
        <f>COUNTIF($B$34:$S$34,K$50)</f>
        <v>0</v>
      </c>
      <c r="L55" t="str">
        <f t="shared" si="2"/>
        <v>0:0</v>
      </c>
      <c r="M55" s="116">
        <f>SUM(K15:K17,K19:K21,K23:K25,K27:K29,L31:L33,N31:N33,P31:P33,R31:R33)</f>
        <v>0</v>
      </c>
      <c r="N55" s="116">
        <f>SUM(J15:J17,J19:J21,J23:J25,J27:J29,M31:M33,O31:O33,Q31:Q33,S31:S33)</f>
        <v>0</v>
      </c>
      <c r="O55" s="117" t="str">
        <f t="shared" si="3"/>
        <v>0:0</v>
      </c>
    </row>
    <row r="56" spans="1:15" outlineLevel="1" x14ac:dyDescent="0.35">
      <c r="B56" t="str">
        <f t="shared" si="0"/>
        <v>Berliner Luft</v>
      </c>
      <c r="C56"/>
      <c r="D56">
        <f t="shared" si="1"/>
        <v>0</v>
      </c>
      <c r="E56" s="114">
        <f>COUNTIF(B$38:S$38,$X$6)*2+COUNTIF(B$38:S$38,$X$7)*2+(F56-G56)/100+F56/10000+(M56-N56)/100000+M56/10000000+A7/1000000000</f>
        <v>6E-9</v>
      </c>
      <c r="F56">
        <f>COUNTIF(B38:S38,$X$6)*2+COUNTIF(B38:S38,$X$7)*2+COUNTIF(B38:S38,X$8)</f>
        <v>0</v>
      </c>
      <c r="G56" s="2">
        <f>COUNTIF(B38:S38,$X$9)*2+COUNTIF(B38:S38,$X$8)*2+COUNTIF(B38:S38,X$7)</f>
        <v>0</v>
      </c>
      <c r="H56" s="115">
        <f>COUNTIF($B$38:$S$38,H$50)</f>
        <v>0</v>
      </c>
      <c r="I56" s="115">
        <f>COUNTIF($B$38:$S$38,I$50)</f>
        <v>0</v>
      </c>
      <c r="J56" s="115">
        <f>COUNTIF($B$38:$S$38,J$50)</f>
        <v>0</v>
      </c>
      <c r="K56" s="115">
        <f>COUNTIF($B$38:$S$38,K$50)</f>
        <v>0</v>
      </c>
      <c r="L56" t="str">
        <f t="shared" si="2"/>
        <v>0:0</v>
      </c>
      <c r="M56" s="116">
        <f>SUM(M15:M17,M19:M21,M23:M25,M27:M29,M31:M33,N35:N37,P35:P37,R35:R37)</f>
        <v>0</v>
      </c>
      <c r="N56" s="116">
        <f>SUM(L15:L17,L19:L21,L23:L25,L27:L29,L31:L33,O35:O37,Q35:Q37,S35:S37)</f>
        <v>0</v>
      </c>
      <c r="O56" s="117" t="str">
        <f t="shared" si="3"/>
        <v>0:0</v>
      </c>
    </row>
    <row r="57" spans="1:15" outlineLevel="1" x14ac:dyDescent="0.35">
      <c r="B57" t="str">
        <f t="shared" si="0"/>
        <v>Team 7</v>
      </c>
      <c r="C57"/>
      <c r="D57">
        <f t="shared" si="1"/>
        <v>0</v>
      </c>
      <c r="E57" s="114">
        <f>COUNTIF(B$42:S$42,$X$6)*2+COUNTIF(B$42:S$42,$X$7)*2+(F57-G57)/100+F57/10000+(M57-N57)/100000+M57/10000000+A8/1000000000</f>
        <v>6.9999999999999998E-9</v>
      </c>
      <c r="F57">
        <f>COUNTIF(B42:S42,$X$6)*2+COUNTIF(B42:S42,$X$7)*2+COUNTIF(B42:S42,X$8)</f>
        <v>0</v>
      </c>
      <c r="G57" s="2">
        <f>COUNTIF(B42:S42,$X$9)*2+COUNTIF(B42:S42,$X$8)*2+COUNTIF(B42:S42,X$7)</f>
        <v>0</v>
      </c>
      <c r="H57" s="115">
        <f>COUNTIF($B$42:$S$42,H$50)</f>
        <v>0</v>
      </c>
      <c r="I57" s="115">
        <f>COUNTIF($B$42:$S$42,I$50)</f>
        <v>0</v>
      </c>
      <c r="J57" s="115">
        <f>COUNTIF($B$42:$S$42,J$50)</f>
        <v>0</v>
      </c>
      <c r="K57" s="115">
        <f>COUNTIF($B$42:$S$42,K$50)</f>
        <v>0</v>
      </c>
      <c r="L57" t="str">
        <f t="shared" si="2"/>
        <v>0:0</v>
      </c>
      <c r="M57" s="116">
        <f>SUM(O15:O17,O19:O21,O23:O25,O27:O29,O31:O33,O35:O37,P39:P41,R39:R41)</f>
        <v>0</v>
      </c>
      <c r="N57" s="116">
        <f>SUM(N15:N17,N19:N21,N23:N25,N27:N29,N31:N33,N35:N37,Q39:Q41,S39:S41)</f>
        <v>0</v>
      </c>
      <c r="O57" s="117" t="str">
        <f t="shared" si="3"/>
        <v>0:0</v>
      </c>
    </row>
    <row r="58" spans="1:15" outlineLevel="1" x14ac:dyDescent="0.35">
      <c r="B58" t="str">
        <f t="shared" si="0"/>
        <v>Team 8</v>
      </c>
      <c r="C58"/>
      <c r="D58">
        <f t="shared" si="1"/>
        <v>0</v>
      </c>
      <c r="E58" s="114">
        <f>COUNTIF(B$46:S$46,$X$6)*2+COUNTIF(B$46:S$46,$X$7)*2+(F58-G58)/100+F58/10000+(M58-N58)/100000+M58/10000000+A9/1000000000</f>
        <v>8.0000000000000005E-9</v>
      </c>
      <c r="F58">
        <f>COUNTIF(B46:S46,$X$6)*2+COUNTIF(B46:S46,$X$7)*2+COUNTIF(B46:S46,X$8)</f>
        <v>0</v>
      </c>
      <c r="G58" s="2">
        <f>COUNTIF(B46:S46,$X$9)*2+COUNTIF(B46:S46,$X$8)*2+COUNTIF(B46:S46,X$7)</f>
        <v>0</v>
      </c>
      <c r="H58" s="115">
        <f>COUNTIF($B$46:$S$46,H$50)</f>
        <v>0</v>
      </c>
      <c r="I58" s="115">
        <f>COUNTIF($B$46:$S$46,I$50)</f>
        <v>0</v>
      </c>
      <c r="J58" s="115">
        <f>COUNTIF($B$46:$S$46,J$50)</f>
        <v>0</v>
      </c>
      <c r="K58" s="115">
        <f>COUNTIF($B$46:$S$46,K$50)</f>
        <v>0</v>
      </c>
      <c r="L58" t="str">
        <f t="shared" si="2"/>
        <v>0:0</v>
      </c>
      <c r="M58" s="116">
        <f>SUM(Q15:Q17,Q19:Q21,Q23:Q25,Q27:Q29,Q31:Q33,Q35:Q37,Q39:Q41,R43:R45)</f>
        <v>0</v>
      </c>
      <c r="N58" s="116">
        <f>SUM(P15:P17,P19:P21,P23:P25,P27:P29,P31:P33,P35:P37,P39:P41,S43:S45)</f>
        <v>0</v>
      </c>
      <c r="O58" s="117" t="str">
        <f t="shared" si="3"/>
        <v>0:0</v>
      </c>
    </row>
    <row r="59" spans="1:15" outlineLevel="1" x14ac:dyDescent="0.35">
      <c r="B59"/>
      <c r="C59"/>
      <c r="D59"/>
      <c r="E59" s="114"/>
      <c r="F59"/>
      <c r="G59" s="2"/>
      <c r="H59" s="115"/>
      <c r="I59" s="115"/>
      <c r="J59" s="115"/>
      <c r="K59" s="115"/>
      <c r="L59"/>
      <c r="M59" s="116"/>
      <c r="N59" s="116"/>
      <c r="O59" s="117"/>
    </row>
    <row r="60" spans="1:15" x14ac:dyDescent="0.35">
      <c r="D60" s="56"/>
      <c r="E60" s="56"/>
      <c r="H60" s="55"/>
      <c r="I60" s="55"/>
    </row>
    <row r="61" spans="1:15" ht="33.5" x14ac:dyDescent="0.75">
      <c r="B61" s="57" t="s">
        <v>18</v>
      </c>
      <c r="C61" s="57"/>
      <c r="E61" s="56"/>
      <c r="F61" s="56"/>
      <c r="I61" s="55"/>
    </row>
    <row r="62" spans="1:15" ht="15" thickBot="1" x14ac:dyDescent="0.4"/>
    <row r="63" spans="1:15" ht="15" thickBot="1" x14ac:dyDescent="0.4">
      <c r="A63" s="118" t="s">
        <v>4</v>
      </c>
      <c r="B63" s="119" t="s">
        <v>8</v>
      </c>
      <c r="C63" s="120" t="s">
        <v>5</v>
      </c>
      <c r="D63" s="121" t="s">
        <v>7</v>
      </c>
      <c r="E63" s="196" t="s">
        <v>33</v>
      </c>
      <c r="F63" s="197"/>
      <c r="G63" s="122" t="str">
        <f>H50</f>
        <v>2:0</v>
      </c>
      <c r="H63" s="120" t="str">
        <f>I50</f>
        <v>2:1</v>
      </c>
      <c r="I63" s="120" t="str">
        <f>J50</f>
        <v>1:2</v>
      </c>
      <c r="J63" s="123" t="str">
        <f>K50</f>
        <v>0:2</v>
      </c>
      <c r="K63" s="123" t="s">
        <v>6</v>
      </c>
    </row>
    <row r="64" spans="1:15" collapsed="1" x14ac:dyDescent="0.35">
      <c r="A64" s="151" t="str">
        <f t="shared" ref="A64:A71" si="4">INDEX($B$51:$B$59,MATCH(K64,$E$51:$E$59,0))</f>
        <v>Team 8</v>
      </c>
      <c r="B64" s="152">
        <v>1</v>
      </c>
      <c r="C64" s="153">
        <f t="shared" ref="C64:C71" si="5">INDEX($D$51:$D$59,MATCH(A64,$B$51:$B$59,0))</f>
        <v>0</v>
      </c>
      <c r="D64" s="154" t="str">
        <f t="shared" ref="D64:D71" si="6">INDEX($L$51:$L$59,MATCH(A64,$B$51:$B$59,0))</f>
        <v>0:0</v>
      </c>
      <c r="E64" s="198" t="str">
        <f t="shared" ref="E64:E71" si="7">INDEX($O$51:$O$59,MATCH(A64,$B$51:$B$59,0))</f>
        <v>0:0</v>
      </c>
      <c r="F64" s="199"/>
      <c r="G64" s="155">
        <f t="shared" ref="G64:G71" si="8">INDEX($H$51:$H$59,MATCH(A64,$B$51:$B$59,0))</f>
        <v>0</v>
      </c>
      <c r="H64" s="155">
        <f t="shared" ref="H64:H71" si="9">INDEX($I$51:$I$59,MATCH($A64,$B$51:$B$59,0))</f>
        <v>0</v>
      </c>
      <c r="I64" s="155">
        <f t="shared" ref="I64:I71" si="10">INDEX($J$51:$J$59,MATCH($A64,$B$51:$B$59,0))</f>
        <v>0</v>
      </c>
      <c r="J64" s="156">
        <f t="shared" ref="J64:J71" si="11">INDEX($K$51:$K$59,MATCH($A64,$B$51:$B$59,0))</f>
        <v>0</v>
      </c>
      <c r="K64" s="157">
        <f>LARGE($E$51:$E$58,B64)</f>
        <v>8.0000000000000005E-9</v>
      </c>
    </row>
    <row r="65" spans="1:11" x14ac:dyDescent="0.35">
      <c r="A65" s="165" t="str">
        <f t="shared" si="4"/>
        <v>Team 7</v>
      </c>
      <c r="B65" s="166">
        <v>2</v>
      </c>
      <c r="C65" s="167">
        <f t="shared" si="5"/>
        <v>0</v>
      </c>
      <c r="D65" s="168" t="str">
        <f t="shared" si="6"/>
        <v>0:0</v>
      </c>
      <c r="E65" s="200" t="str">
        <f t="shared" si="7"/>
        <v>0:0</v>
      </c>
      <c r="F65" s="201"/>
      <c r="G65" s="169">
        <f t="shared" si="8"/>
        <v>0</v>
      </c>
      <c r="H65" s="169">
        <f t="shared" si="9"/>
        <v>0</v>
      </c>
      <c r="I65" s="169">
        <f t="shared" si="10"/>
        <v>0</v>
      </c>
      <c r="J65" s="170">
        <f t="shared" si="11"/>
        <v>0</v>
      </c>
      <c r="K65" s="171">
        <f t="shared" ref="K65:K71" si="12">LARGE($E$51:$E$58,B65)</f>
        <v>6.9999999999999998E-9</v>
      </c>
    </row>
    <row r="66" spans="1:11" x14ac:dyDescent="0.35">
      <c r="A66" s="158" t="str">
        <f t="shared" si="4"/>
        <v>Berliner Luft</v>
      </c>
      <c r="B66" s="159">
        <v>3</v>
      </c>
      <c r="C66" s="160">
        <f t="shared" si="5"/>
        <v>0</v>
      </c>
      <c r="D66" s="161" t="str">
        <f t="shared" si="6"/>
        <v>0:0</v>
      </c>
      <c r="E66" s="202" t="str">
        <f t="shared" si="7"/>
        <v>0:0</v>
      </c>
      <c r="F66" s="203"/>
      <c r="G66" s="162">
        <f t="shared" si="8"/>
        <v>0</v>
      </c>
      <c r="H66" s="162">
        <f t="shared" si="9"/>
        <v>0</v>
      </c>
      <c r="I66" s="162">
        <f t="shared" si="10"/>
        <v>0</v>
      </c>
      <c r="J66" s="163">
        <f t="shared" si="11"/>
        <v>0</v>
      </c>
      <c r="K66" s="164">
        <f t="shared" si="12"/>
        <v>6E-9</v>
      </c>
    </row>
    <row r="67" spans="1:11" ht="15" thickBot="1" x14ac:dyDescent="0.4">
      <c r="A67" s="172" t="str">
        <f t="shared" si="4"/>
        <v>TG Sonnenschein</v>
      </c>
      <c r="B67" s="173">
        <v>4</v>
      </c>
      <c r="C67" s="174">
        <f t="shared" si="5"/>
        <v>0</v>
      </c>
      <c r="D67" s="175" t="str">
        <f t="shared" si="6"/>
        <v>0:0</v>
      </c>
      <c r="E67" s="204" t="str">
        <f t="shared" si="7"/>
        <v>0:0</v>
      </c>
      <c r="F67" s="205"/>
      <c r="G67" s="176">
        <f t="shared" si="8"/>
        <v>0</v>
      </c>
      <c r="H67" s="176">
        <f t="shared" si="9"/>
        <v>0</v>
      </c>
      <c r="I67" s="176">
        <f t="shared" si="10"/>
        <v>0</v>
      </c>
      <c r="J67" s="177">
        <f t="shared" si="11"/>
        <v>0</v>
      </c>
      <c r="K67" s="178">
        <f t="shared" si="12"/>
        <v>5.0000000000000001E-9</v>
      </c>
    </row>
    <row r="68" spans="1:11" ht="15" thickTop="1" x14ac:dyDescent="0.35">
      <c r="A68" s="124" t="str">
        <f t="shared" si="4"/>
        <v>Theoretiker</v>
      </c>
      <c r="B68" s="125">
        <v>5</v>
      </c>
      <c r="C68" s="126">
        <f t="shared" si="5"/>
        <v>0</v>
      </c>
      <c r="D68" s="127" t="str">
        <f t="shared" si="6"/>
        <v>0:0</v>
      </c>
      <c r="E68" s="206" t="str">
        <f t="shared" si="7"/>
        <v>0:0</v>
      </c>
      <c r="F68" s="207"/>
      <c r="G68" s="149">
        <f t="shared" si="8"/>
        <v>0</v>
      </c>
      <c r="H68" s="149">
        <f t="shared" si="9"/>
        <v>0</v>
      </c>
      <c r="I68" s="149">
        <f t="shared" si="10"/>
        <v>0</v>
      </c>
      <c r="J68" s="150">
        <f t="shared" si="11"/>
        <v>0</v>
      </c>
      <c r="K68" s="128">
        <f t="shared" si="12"/>
        <v>4.0000000000000002E-9</v>
      </c>
    </row>
    <row r="69" spans="1:11" x14ac:dyDescent="0.35">
      <c r="A69" s="70" t="str">
        <f t="shared" si="4"/>
        <v>Whoopsy Daisy</v>
      </c>
      <c r="B69" s="129">
        <v>6</v>
      </c>
      <c r="C69" s="130">
        <f t="shared" si="5"/>
        <v>0</v>
      </c>
      <c r="D69" s="131" t="str">
        <f t="shared" si="6"/>
        <v>0:0</v>
      </c>
      <c r="E69" s="208" t="str">
        <f t="shared" si="7"/>
        <v>0:0</v>
      </c>
      <c r="F69" s="209"/>
      <c r="G69" s="132">
        <f t="shared" si="8"/>
        <v>0</v>
      </c>
      <c r="H69" s="132">
        <f t="shared" si="9"/>
        <v>0</v>
      </c>
      <c r="I69" s="132">
        <f t="shared" si="10"/>
        <v>0</v>
      </c>
      <c r="J69" s="133">
        <f t="shared" si="11"/>
        <v>0</v>
      </c>
      <c r="K69" s="134">
        <f t="shared" si="12"/>
        <v>3E-9</v>
      </c>
    </row>
    <row r="70" spans="1:11" x14ac:dyDescent="0.35">
      <c r="A70" s="24" t="str">
        <f t="shared" si="4"/>
        <v>TU Sport 2</v>
      </c>
      <c r="B70" s="12">
        <v>7</v>
      </c>
      <c r="C70" s="8">
        <f t="shared" si="5"/>
        <v>0</v>
      </c>
      <c r="D70" s="135" t="str">
        <f t="shared" si="6"/>
        <v>0:0</v>
      </c>
      <c r="E70" s="210" t="str">
        <f t="shared" si="7"/>
        <v>0:0</v>
      </c>
      <c r="F70" s="211"/>
      <c r="G70" s="136">
        <f t="shared" si="8"/>
        <v>0</v>
      </c>
      <c r="H70" s="136">
        <f t="shared" si="9"/>
        <v>0</v>
      </c>
      <c r="I70" s="136">
        <f t="shared" si="10"/>
        <v>0</v>
      </c>
      <c r="J70" s="137">
        <f t="shared" si="11"/>
        <v>0</v>
      </c>
      <c r="K70" s="138">
        <f t="shared" si="12"/>
        <v>2.0000000000000001E-9</v>
      </c>
    </row>
    <row r="71" spans="1:11" x14ac:dyDescent="0.35">
      <c r="A71" s="70" t="str">
        <f t="shared" si="4"/>
        <v>TU Sport 1</v>
      </c>
      <c r="B71" s="129">
        <v>8</v>
      </c>
      <c r="C71" s="130">
        <f t="shared" si="5"/>
        <v>0</v>
      </c>
      <c r="D71" s="131" t="str">
        <f t="shared" si="6"/>
        <v>0:0</v>
      </c>
      <c r="E71" s="208" t="str">
        <f t="shared" si="7"/>
        <v>0:0</v>
      </c>
      <c r="F71" s="209"/>
      <c r="G71" s="132">
        <f t="shared" si="8"/>
        <v>0</v>
      </c>
      <c r="H71" s="132">
        <f t="shared" si="9"/>
        <v>0</v>
      </c>
      <c r="I71" s="132">
        <f t="shared" si="10"/>
        <v>0</v>
      </c>
      <c r="J71" s="133">
        <f t="shared" si="11"/>
        <v>0</v>
      </c>
      <c r="K71" s="134">
        <f t="shared" si="12"/>
        <v>1.0000000000000001E-9</v>
      </c>
    </row>
    <row r="72" spans="1:11" x14ac:dyDescent="0.35">
      <c r="A72" s="29" t="s">
        <v>36</v>
      </c>
    </row>
  </sheetData>
  <customSheetViews>
    <customSheetView guid="{68A71C6C-FDA9-48C3-A6AF-EB27661AE949}" scale="85" zeroValues="0" hiddenColumns="1" topLeftCell="A19">
      <selection activeCell="V35" sqref="V35"/>
      <pageMargins left="0.7" right="0.7" top="0.78740157499999996" bottom="0.78740157499999996" header="0.3" footer="0.3"/>
      <pageSetup paperSize="9" scale="58" fitToWidth="0" fitToHeight="0" orientation="landscape" r:id="rId1"/>
    </customSheetView>
    <customSheetView guid="{0B56D69E-7096-40A9-8546-F78A71507011}" scale="85" zeroValues="0" hiddenColumns="1" topLeftCell="A19">
      <selection activeCell="V35" sqref="V35"/>
      <pageMargins left="0.7" right="0.7" top="0.78740157499999996" bottom="0.78740157499999996" header="0.3" footer="0.3"/>
      <pageSetup paperSize="9" scale="58" fitToWidth="0" fitToHeight="0" orientation="landscape" r:id="rId2"/>
    </customSheetView>
    <customSheetView guid="{822CCC9C-B8C7-4250-9966-C6DB219D30D6}" scale="85" zeroValues="0" hiddenColumns="1" topLeftCell="A19">
      <selection activeCell="V35" sqref="V35"/>
      <pageMargins left="0.7" right="0.7" top="0.78740157499999996" bottom="0.78740157499999996" header="0.3" footer="0.3"/>
      <pageSetup paperSize="9" scale="58" fitToWidth="0" fitToHeight="0" orientation="landscape" r:id="rId3"/>
    </customSheetView>
  </customSheetViews>
  <mergeCells count="99">
    <mergeCell ref="R18:S18"/>
    <mergeCell ref="R14:S14"/>
    <mergeCell ref="E69:F69"/>
    <mergeCell ref="E70:F70"/>
    <mergeCell ref="L42:M42"/>
    <mergeCell ref="P42:Q42"/>
    <mergeCell ref="N34:O34"/>
    <mergeCell ref="P34:Q34"/>
    <mergeCell ref="L35:M38"/>
    <mergeCell ref="N38:O38"/>
    <mergeCell ref="J31:K34"/>
    <mergeCell ref="R26:S26"/>
    <mergeCell ref="H27:I30"/>
    <mergeCell ref="N30:O30"/>
    <mergeCell ref="P30:Q30"/>
    <mergeCell ref="R30:S30"/>
    <mergeCell ref="E71:F71"/>
    <mergeCell ref="R38:S38"/>
    <mergeCell ref="R34:S34"/>
    <mergeCell ref="E63:F63"/>
    <mergeCell ref="E64:F64"/>
    <mergeCell ref="E65:F65"/>
    <mergeCell ref="E66:F66"/>
    <mergeCell ref="E67:F67"/>
    <mergeCell ref="E68:F68"/>
    <mergeCell ref="R42:S42"/>
    <mergeCell ref="P43:Q46"/>
    <mergeCell ref="L46:M46"/>
    <mergeCell ref="N46:O46"/>
    <mergeCell ref="R46:S46"/>
    <mergeCell ref="P38:Q38"/>
    <mergeCell ref="N39:O42"/>
    <mergeCell ref="B46:C46"/>
    <mergeCell ref="D46:E46"/>
    <mergeCell ref="F46:G46"/>
    <mergeCell ref="H46:I46"/>
    <mergeCell ref="J46:K46"/>
    <mergeCell ref="B42:C42"/>
    <mergeCell ref="D42:E42"/>
    <mergeCell ref="F42:G42"/>
    <mergeCell ref="H42:I42"/>
    <mergeCell ref="J42:K42"/>
    <mergeCell ref="B38:C38"/>
    <mergeCell ref="D38:E38"/>
    <mergeCell ref="F38:G38"/>
    <mergeCell ref="H38:I38"/>
    <mergeCell ref="J38:K38"/>
    <mergeCell ref="B34:C34"/>
    <mergeCell ref="D34:E34"/>
    <mergeCell ref="F34:G34"/>
    <mergeCell ref="H34:I34"/>
    <mergeCell ref="L34:M34"/>
    <mergeCell ref="P22:Q22"/>
    <mergeCell ref="F23:G26"/>
    <mergeCell ref="B26:C26"/>
    <mergeCell ref="D26:E26"/>
    <mergeCell ref="H26:I26"/>
    <mergeCell ref="J26:K26"/>
    <mergeCell ref="L26:M26"/>
    <mergeCell ref="N26:O26"/>
    <mergeCell ref="P26:Q26"/>
    <mergeCell ref="B30:C30"/>
    <mergeCell ref="D30:E30"/>
    <mergeCell ref="F30:G30"/>
    <mergeCell ref="J30:K30"/>
    <mergeCell ref="L30:M30"/>
    <mergeCell ref="R22:S22"/>
    <mergeCell ref="N18:O18"/>
    <mergeCell ref="P18:Q18"/>
    <mergeCell ref="D19:E22"/>
    <mergeCell ref="B22:C22"/>
    <mergeCell ref="F22:G22"/>
    <mergeCell ref="H22:I22"/>
    <mergeCell ref="J22:K22"/>
    <mergeCell ref="L22:M22"/>
    <mergeCell ref="N22:O22"/>
    <mergeCell ref="B15:C18"/>
    <mergeCell ref="D18:E18"/>
    <mergeCell ref="F18:G18"/>
    <mergeCell ref="H18:I18"/>
    <mergeCell ref="J18:K18"/>
    <mergeCell ref="L18:M18"/>
    <mergeCell ref="H14:I14"/>
    <mergeCell ref="J14:K14"/>
    <mergeCell ref="L14:M14"/>
    <mergeCell ref="N14:O14"/>
    <mergeCell ref="P14:Q14"/>
    <mergeCell ref="F14:G14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4:C14"/>
    <mergeCell ref="D14:E14"/>
  </mergeCells>
  <dataValidations disablePrompts="1" count="1">
    <dataValidation type="list" allowBlank="1" showInputMessage="1" showErrorMessage="1" sqref="J13:K13" xr:uid="{00000000-0002-0000-0100-000000000000}">
      <formula1>Ergebnis</formula1>
    </dataValidation>
  </dataValidations>
  <pageMargins left="0.7" right="0.7" top="0.78740157499999996" bottom="0.78740157499999996" header="0.3" footer="0.3"/>
  <pageSetup paperSize="9" scale="58" fitToWidth="0" fitToHeight="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9"/>
  <sheetViews>
    <sheetView zoomScaleNormal="100" zoomScalePageLayoutView="70" workbookViewId="0">
      <selection activeCell="F25" sqref="F25"/>
    </sheetView>
  </sheetViews>
  <sheetFormatPr baseColWidth="10" defaultRowHeight="14.5" outlineLevelRow="1" x14ac:dyDescent="0.35"/>
  <cols>
    <col min="1" max="1" width="16.36328125" customWidth="1"/>
  </cols>
  <sheetData>
    <row r="1" spans="1:10" outlineLevel="1" x14ac:dyDescent="0.35">
      <c r="B1" s="1" t="s">
        <v>16</v>
      </c>
      <c r="D1" t="s">
        <v>31</v>
      </c>
    </row>
    <row r="2" spans="1:10" outlineLevel="1" x14ac:dyDescent="0.35">
      <c r="A2">
        <v>1</v>
      </c>
      <c r="B2" t="s">
        <v>22</v>
      </c>
      <c r="D2" s="1" t="s">
        <v>20</v>
      </c>
    </row>
    <row r="3" spans="1:10" outlineLevel="1" x14ac:dyDescent="0.35">
      <c r="A3">
        <v>2</v>
      </c>
      <c r="B3" t="s">
        <v>23</v>
      </c>
      <c r="D3" s="1" t="s">
        <v>15</v>
      </c>
    </row>
    <row r="4" spans="1:10" outlineLevel="1" x14ac:dyDescent="0.35">
      <c r="A4">
        <v>3</v>
      </c>
      <c r="B4" t="s">
        <v>24</v>
      </c>
      <c r="D4" s="1" t="s">
        <v>17</v>
      </c>
    </row>
    <row r="5" spans="1:10" outlineLevel="1" x14ac:dyDescent="0.35">
      <c r="A5">
        <v>4</v>
      </c>
      <c r="B5" t="s">
        <v>25</v>
      </c>
      <c r="D5" t="s">
        <v>19</v>
      </c>
    </row>
    <row r="6" spans="1:10" outlineLevel="1" x14ac:dyDescent="0.35">
      <c r="A6">
        <v>5</v>
      </c>
      <c r="B6" t="s">
        <v>26</v>
      </c>
      <c r="I6" s="5" t="s">
        <v>0</v>
      </c>
    </row>
    <row r="7" spans="1:10" outlineLevel="1" x14ac:dyDescent="0.35">
      <c r="A7">
        <v>6</v>
      </c>
      <c r="B7" t="s">
        <v>27</v>
      </c>
      <c r="I7" s="5" t="s">
        <v>1</v>
      </c>
    </row>
    <row r="8" spans="1:10" outlineLevel="1" x14ac:dyDescent="0.35">
      <c r="A8">
        <v>7</v>
      </c>
      <c r="B8" t="s">
        <v>28</v>
      </c>
      <c r="I8" s="5" t="s">
        <v>2</v>
      </c>
    </row>
    <row r="9" spans="1:10" outlineLevel="1" x14ac:dyDescent="0.35">
      <c r="A9">
        <v>8</v>
      </c>
      <c r="B9" t="s">
        <v>29</v>
      </c>
      <c r="I9" s="5" t="s">
        <v>3</v>
      </c>
    </row>
    <row r="10" spans="1:10" outlineLevel="1" x14ac:dyDescent="0.35">
      <c r="A10">
        <v>9</v>
      </c>
      <c r="B10" t="s">
        <v>30</v>
      </c>
      <c r="I10" s="3"/>
    </row>
    <row r="11" spans="1:10" x14ac:dyDescent="0.35">
      <c r="I11" s="3"/>
    </row>
    <row r="13" spans="1:10" ht="15" thickBot="1" x14ac:dyDescent="0.4"/>
    <row r="14" spans="1:10" x14ac:dyDescent="0.35">
      <c r="A14" s="21"/>
      <c r="B14" s="10" t="str">
        <f>B2</f>
        <v>Team 1</v>
      </c>
      <c r="C14" s="10" t="str">
        <f>B3</f>
        <v>Team 2</v>
      </c>
      <c r="D14" s="10" t="str">
        <f>B4</f>
        <v>Team 3</v>
      </c>
      <c r="E14" s="10" t="str">
        <f>B5</f>
        <v>Team 4</v>
      </c>
      <c r="F14" s="10" t="str">
        <f>B6</f>
        <v>Team 5</v>
      </c>
      <c r="G14" s="10" t="str">
        <f>B7</f>
        <v>Team 6</v>
      </c>
      <c r="H14" s="10" t="str">
        <f>B8</f>
        <v>Team 7</v>
      </c>
      <c r="I14" s="10" t="str">
        <f>B9</f>
        <v>Team 8</v>
      </c>
      <c r="J14" s="11" t="str">
        <f>B10</f>
        <v>Team 9</v>
      </c>
    </row>
    <row r="15" spans="1:10" x14ac:dyDescent="0.35">
      <c r="A15" s="12" t="str">
        <f t="shared" ref="A15:A23" si="0">B2</f>
        <v>Team 1</v>
      </c>
      <c r="B15" s="26"/>
      <c r="C15" s="7"/>
      <c r="D15" s="7"/>
      <c r="E15" s="7"/>
      <c r="F15" s="7"/>
      <c r="G15" s="7"/>
      <c r="H15" s="7"/>
      <c r="I15" s="7"/>
      <c r="J15" s="22"/>
    </row>
    <row r="16" spans="1:10" x14ac:dyDescent="0.35">
      <c r="A16" s="12" t="str">
        <f t="shared" si="0"/>
        <v>Team 2</v>
      </c>
      <c r="B16" s="7" t="str">
        <f>_xlfn.IFS(C15=$I$6,$I$9,C15=$I$7,$I$8,C15=$I$9,$I$6,C15=$I$8,$I$7,C15=$I$10,"-")</f>
        <v>-</v>
      </c>
      <c r="C16" s="26"/>
      <c r="D16" s="7"/>
      <c r="E16" s="7"/>
      <c r="F16" s="7"/>
      <c r="G16" s="7"/>
      <c r="H16" s="7"/>
      <c r="I16" s="7"/>
      <c r="J16" s="22"/>
    </row>
    <row r="17" spans="1:10" x14ac:dyDescent="0.35">
      <c r="A17" s="12" t="str">
        <f t="shared" si="0"/>
        <v>Team 3</v>
      </c>
      <c r="B17" s="7" t="str">
        <f>_xlfn.IFS(D15=$I$6,$I$9,D15=$I$7,$I$8,D15=$I$9,$I$6,D15=$I$8,$I$7,D15=$I$10,"-")</f>
        <v>-</v>
      </c>
      <c r="C17" s="7" t="str">
        <f>_xlfn.IFS(D16=$I$6,$I$9,D16=$I$7,$I$8,D16=$I$9,$I$6,D16=$I$8,$I$7,D16=$I$10,"-")</f>
        <v>-</v>
      </c>
      <c r="D17" s="26"/>
      <c r="E17" s="7"/>
      <c r="F17" s="7"/>
      <c r="G17" s="7"/>
      <c r="H17" s="7"/>
      <c r="I17" s="7"/>
      <c r="J17" s="22"/>
    </row>
    <row r="18" spans="1:10" x14ac:dyDescent="0.35">
      <c r="A18" s="12" t="str">
        <f t="shared" si="0"/>
        <v>Team 4</v>
      </c>
      <c r="B18" s="7" t="str">
        <f>_xlfn.IFS(E15=$I$6,$I$9,E15=$I$7,$I$8,E15=$I$9,$I$6,E15=$I$8,$I$7,E15=$I$10,"-")</f>
        <v>-</v>
      </c>
      <c r="C18" s="7" t="str">
        <f>_xlfn.IFS(E16=$I$6,$I$9,E16=$I$7,$I$8,E16=$I$9,$I$6,E16=$I$8,$I$7,E16=$I$10,"-")</f>
        <v>-</v>
      </c>
      <c r="D18" s="7" t="str">
        <f>_xlfn.IFS(E17=$I$6,$I$9,E17=$I$7,$I$8,E17=$I$9,$I$6,E17=$I$8,$I$7,E17=$I$10,"-")</f>
        <v>-</v>
      </c>
      <c r="E18" s="26"/>
      <c r="F18" s="7"/>
      <c r="G18" s="7"/>
      <c r="H18" s="7"/>
      <c r="I18" s="7"/>
      <c r="J18" s="22"/>
    </row>
    <row r="19" spans="1:10" x14ac:dyDescent="0.35">
      <c r="A19" s="12" t="str">
        <f t="shared" si="0"/>
        <v>Team 5</v>
      </c>
      <c r="B19" s="7" t="str">
        <f>_xlfn.IFS(F15=$I$6,$I$9,F15=$I$7,$I$8,F15=$I$9,$I$6,F15=$I$8,$I$7,F15=$I$10,"-")</f>
        <v>-</v>
      </c>
      <c r="C19" s="7" t="str">
        <f>_xlfn.IFS(F16=$I$6,$I$9,F16=$I$7,$I$8,F16=$I$9,$I$6,F16=$I$8,$I$7,F16=$I$10,"-")</f>
        <v>-</v>
      </c>
      <c r="D19" s="7" t="str">
        <f>_xlfn.IFS(F17=$I$6,$I$9,F17=$I$7,$I$8,F17=$I$9,$I$6,F17=$I$8,$I$7,F17=$I$10,"-")</f>
        <v>-</v>
      </c>
      <c r="E19" s="7" t="str">
        <f>_xlfn.IFS(E17=$I$6,$I$9,E17=$I$7,$I$8,E17=$I$9,$I$6,E17=$I$8,$I$7,E17=$I$10,"-")</f>
        <v>-</v>
      </c>
      <c r="F19" s="26"/>
      <c r="G19" s="7"/>
      <c r="H19" s="7"/>
      <c r="I19" s="7"/>
      <c r="J19" s="22"/>
    </row>
    <row r="20" spans="1:10" x14ac:dyDescent="0.35">
      <c r="A20" s="12" t="str">
        <f t="shared" si="0"/>
        <v>Team 6</v>
      </c>
      <c r="B20" s="7" t="str">
        <f>_xlfn.IFS(G15=$I$6,$I$9,G15=$I$7,$I$8,G15=$I$9,$I$6,G15=$I$8,$I$7,G15=$I$10,"-")</f>
        <v>-</v>
      </c>
      <c r="C20" s="7" t="str">
        <f>_xlfn.IFS(G16=$I$6,$I$9,G16=$I$7,$I$8,G16=$I$9,$I$6,G16=$I$8,$I$7,G16=$I$10,"-")</f>
        <v>-</v>
      </c>
      <c r="D20" s="7" t="str">
        <f>_xlfn.IFS(G17=$I$6,$I$9,G17=$I$7,$I$8,G17=$I$9,$I$6,G17=$I$8,$I$7,G17=$I$10,"-")</f>
        <v>-</v>
      </c>
      <c r="E20" s="7" t="str">
        <f>_xlfn.IFS(G18=$I$6,$I$9,G18=$I$7,$I$8,G18=$I$9,$I$6,G18=$I$8,$I$7,G18=$I$10,"-")</f>
        <v>-</v>
      </c>
      <c r="F20" s="7" t="str">
        <f>_xlfn.IFS(G19=$I$6,$I$9,G19=$I$7,$I$8,G19=$I$9,$I$6,G19=$I$8,$I$7,G19=$I$10,"-")</f>
        <v>-</v>
      </c>
      <c r="G20" s="26"/>
      <c r="H20" s="7"/>
      <c r="I20" s="7"/>
      <c r="J20" s="22"/>
    </row>
    <row r="21" spans="1:10" x14ac:dyDescent="0.35">
      <c r="A21" s="12" t="str">
        <f t="shared" si="0"/>
        <v>Team 7</v>
      </c>
      <c r="B21" s="7" t="str">
        <f>_xlfn.IFS(H15=$I$6,$I$9,H15=$I$7,$I$8,H15=$I$9,$I$6,H15=$I$8,$I$7,H15=$I$10,"-")</f>
        <v>-</v>
      </c>
      <c r="C21" s="7" t="str">
        <f>_xlfn.IFS(H16=$I$6,$I$9,H16=$I$7,$I$8,H16=$I$9,$I$6,H16=$I$8,$I$7,H16=$I$10,"-")</f>
        <v>-</v>
      </c>
      <c r="D21" s="7" t="str">
        <f>_xlfn.IFS(H17=$I$6,$I$9,H17=$I$7,$I$8,H17=$I$9,$I$6,H17=$I$8,$I$7,H17=$I$10,"-")</f>
        <v>-</v>
      </c>
      <c r="E21" s="7" t="str">
        <f>_xlfn.IFS(H18=$I$6,$I$9,H18=$I$7,$I$8,H18=$I$9,$I$6,H18=$I$8,$I$7,H18=$I$10,"-")</f>
        <v>-</v>
      </c>
      <c r="F21" s="7" t="str">
        <f>_xlfn.IFS(H19=$I$6,$I$9,H19=$I$7,$I$8,H19=$I$9,$I$6,H19=$I$8,$I$7,H19=$I$10,"-")</f>
        <v>-</v>
      </c>
      <c r="G21" s="7" t="str">
        <f>_xlfn.IFS(H20=$I$6,$I$9,H20=$I$7,$I$8,H20=$I$9,$I$6,H20=$I$8,$I$7,H20=$I$10,"-")</f>
        <v>-</v>
      </c>
      <c r="H21" s="26"/>
      <c r="I21" s="7"/>
      <c r="J21" s="22"/>
    </row>
    <row r="22" spans="1:10" x14ac:dyDescent="0.35">
      <c r="A22" s="12" t="str">
        <f t="shared" si="0"/>
        <v>Team 8</v>
      </c>
      <c r="B22" s="7" t="str">
        <f>_xlfn.IFS(I15=$I$6,$I$9,I15=$I$7,$I$8,I15=$I$9,$I$6,I15=$I$8,$I$7,I15=$I$10,"-")</f>
        <v>-</v>
      </c>
      <c r="C22" s="7" t="str">
        <f>_xlfn.IFS(I16=$I$6,$I$9,I16=$I$7,$I$8,I16=$I$9,$I$6,I16=$I$8,$I$7,I16=$I$10,"-")</f>
        <v>-</v>
      </c>
      <c r="D22" s="7" t="str">
        <f>_xlfn.IFS(I17=$I$6,$I$9,I17=$I$7,$I$8,I17=$I$9,$I$6,I17=$I$8,$I$7,I17=$I$10,"-")</f>
        <v>-</v>
      </c>
      <c r="E22" s="7" t="str">
        <f>_xlfn.IFS(I18=$I$6,$I$9,I18=$I$7,$I$8,I18=$I$9,$I$6,I18=$I$8,$I$7,I18=$I$10,"-")</f>
        <v>-</v>
      </c>
      <c r="F22" s="7" t="str">
        <f>_xlfn.IFS(I19=$I$6,$I$9,I19=$I$7,$I$8,I19=$I$9,$I$6,I19=$I$8,$I$7,I19=$I$10,"-")</f>
        <v>-</v>
      </c>
      <c r="G22" s="7" t="str">
        <f>_xlfn.IFS(I20=$I$6,$I$9,I20=$I$7,$I$8,I20=$I$9,$I$6,I20=$I$8,$I$7,I20=$I$10,"-")</f>
        <v>-</v>
      </c>
      <c r="H22" s="7" t="str">
        <f>_xlfn.IFS(I21=$I$6,$I$9,I21=$I$7,$I$8,I21=$I$9,$I$6,I21=$I$8,$I$7,I21=$I$10,"-")</f>
        <v>-</v>
      </c>
      <c r="I22" s="26"/>
      <c r="J22" s="22"/>
    </row>
    <row r="23" spans="1:10" ht="15" thickBot="1" x14ac:dyDescent="0.4">
      <c r="A23" s="13" t="str">
        <f t="shared" si="0"/>
        <v>Team 9</v>
      </c>
      <c r="B23" s="23" t="str">
        <f>_xlfn.IFS(J15=$I$6,$I$9,J15=$I$7,$I$8,J15=$I$9,$I$6,J15=$I$8,$I$7,J15=$I$10,"-")</f>
        <v>-</v>
      </c>
      <c r="C23" s="23" t="str">
        <f>_xlfn.IFS(J16=$I$6,$I$9,J16=$I$7,$I$8,J16=$I$9,$I$6,J16=$I$8,$I$7,J16=$I$10,"-")</f>
        <v>-</v>
      </c>
      <c r="D23" s="23" t="str">
        <f>_xlfn.IFS(J17=$I$6,$I$9,J17=$I$7,$I$8,J17=$I$9,$I$6,J17=$I$8,$I$7,J17=$I$10,"-")</f>
        <v>-</v>
      </c>
      <c r="E23" s="23" t="str">
        <f>_xlfn.IFS(J18=$I$6,$I$9,J18=$I$7,$I$8,J18=$I$9,$I$6,J18=$I$8,$I$7,J18=$I$10,"-")</f>
        <v>-</v>
      </c>
      <c r="F23" s="23" t="str">
        <f>_xlfn.IFS(J19=$I$6,$I$9,J19=$I$7,$I$8,J19=$I$9,$I$6,J19=$I$8,$I$7,J19=$I$10,"-")</f>
        <v>-</v>
      </c>
      <c r="G23" s="23" t="str">
        <f>_xlfn.IFS(J20=$I$6,$I$9,J20=$I$7,$I$8,J20=$I$9,$I$6,J20=$I$8,$I$7,J20=$I$10,"-")</f>
        <v>-</v>
      </c>
      <c r="H23" s="23" t="str">
        <f>_xlfn.IFS(J21=$I$6,$I$9,J21=$I$7,$I$8,J21=$I$9,$I$6,J21=$I$8,$I$7,J21=$I$10,"-")</f>
        <v>-</v>
      </c>
      <c r="I23" s="23" t="str">
        <f>_xlfn.IFS(J22=$I$6,$I$9,J22=$I$7,$I$8,J22=$I$9,$I$6,J22=$I$8,$I$7,J22=$I$10,"-")</f>
        <v>-</v>
      </c>
      <c r="J23" s="27"/>
    </row>
    <row r="26" spans="1:10" hidden="1" outlineLevel="1" x14ac:dyDescent="0.35">
      <c r="B26" t="s">
        <v>21</v>
      </c>
    </row>
    <row r="27" spans="1:10" hidden="1" outlineLevel="1" x14ac:dyDescent="0.35">
      <c r="B27" t="s">
        <v>4</v>
      </c>
      <c r="C27" t="s">
        <v>5</v>
      </c>
      <c r="D27" t="s">
        <v>6</v>
      </c>
      <c r="E27" t="s">
        <v>13</v>
      </c>
      <c r="F27" t="s">
        <v>14</v>
      </c>
      <c r="G27" t="s">
        <v>7</v>
      </c>
    </row>
    <row r="28" spans="1:10" hidden="1" outlineLevel="1" x14ac:dyDescent="0.35">
      <c r="B28" t="str">
        <f t="shared" ref="B28:B36" si="1">B2</f>
        <v>Team 1</v>
      </c>
      <c r="C28">
        <f>COUNTA(C15:J15)</f>
        <v>0</v>
      </c>
      <c r="D28" s="4">
        <f>COUNTIF(B$15:J$15,$I$6)*2+COUNTIF(B$15:J$15,$I$7)*2+E28/1000-F28/100000-A2/10000000</f>
        <v>-9.9999999999999995E-8</v>
      </c>
      <c r="E28">
        <f t="shared" ref="E28:E36" si="2">COUNTIF(B15:J15,$I$6)*2+COUNTIF(B15:J15,$I$7)*2+COUNTIF(B15:J15,I$8)</f>
        <v>0</v>
      </c>
      <c r="F28" s="2">
        <f t="shared" ref="F28:F36" si="3">COUNTIF(B15:J15,$I$9)*2+COUNTIF(B15:J15,$I$8)*2+COUNTIF(B15:J15,I$7)</f>
        <v>0</v>
      </c>
      <c r="G28" t="str">
        <f>E28&amp;":"&amp;F28</f>
        <v>0:0</v>
      </c>
    </row>
    <row r="29" spans="1:10" hidden="1" outlineLevel="1" x14ac:dyDescent="0.35">
      <c r="B29" t="str">
        <f t="shared" si="1"/>
        <v>Team 2</v>
      </c>
      <c r="C29">
        <f>COUNTA(C15,D16:J16)</f>
        <v>0</v>
      </c>
      <c r="D29" s="4">
        <f t="shared" ref="D29:D36" si="4">COUNTIF(B16:J16,$I$6)*2+COUNTIF(B16:J16,$I$7)*2+E29/1000-F29/100000-A3/10000000</f>
        <v>-1.9999999999999999E-7</v>
      </c>
      <c r="E29">
        <f t="shared" si="2"/>
        <v>0</v>
      </c>
      <c r="F29" s="2">
        <f t="shared" si="3"/>
        <v>0</v>
      </c>
      <c r="G29" t="str">
        <f t="shared" ref="G29:G36" si="5">E29&amp;":"&amp;F29</f>
        <v>0:0</v>
      </c>
    </row>
    <row r="30" spans="1:10" hidden="1" outlineLevel="1" x14ac:dyDescent="0.35">
      <c r="B30" t="str">
        <f t="shared" si="1"/>
        <v>Team 3</v>
      </c>
      <c r="C30">
        <f>COUNTA(D15:D16,E17:J17)</f>
        <v>0</v>
      </c>
      <c r="D30" s="4">
        <f t="shared" si="4"/>
        <v>-2.9999999999999999E-7</v>
      </c>
      <c r="E30">
        <f t="shared" si="2"/>
        <v>0</v>
      </c>
      <c r="F30" s="2">
        <f t="shared" si="3"/>
        <v>0</v>
      </c>
      <c r="G30" t="str">
        <f t="shared" si="5"/>
        <v>0:0</v>
      </c>
    </row>
    <row r="31" spans="1:10" hidden="1" outlineLevel="1" x14ac:dyDescent="0.35">
      <c r="B31" t="str">
        <f t="shared" si="1"/>
        <v>Team 4</v>
      </c>
      <c r="C31">
        <f>COUNTA(E15:E17,F18:J18)</f>
        <v>0</v>
      </c>
      <c r="D31" s="4">
        <f t="shared" si="4"/>
        <v>-3.9999999999999998E-7</v>
      </c>
      <c r="E31">
        <f t="shared" si="2"/>
        <v>0</v>
      </c>
      <c r="F31" s="2">
        <f t="shared" si="3"/>
        <v>0</v>
      </c>
      <c r="G31" t="str">
        <f t="shared" si="5"/>
        <v>0:0</v>
      </c>
    </row>
    <row r="32" spans="1:10" hidden="1" outlineLevel="1" x14ac:dyDescent="0.35">
      <c r="B32" t="str">
        <f t="shared" si="1"/>
        <v>Team 5</v>
      </c>
      <c r="C32">
        <f>COUNTA(F15:F18,G19:J19)</f>
        <v>0</v>
      </c>
      <c r="D32" s="4">
        <f t="shared" si="4"/>
        <v>-4.9999999999999998E-7</v>
      </c>
      <c r="E32">
        <f t="shared" si="2"/>
        <v>0</v>
      </c>
      <c r="F32" s="2">
        <f t="shared" si="3"/>
        <v>0</v>
      </c>
      <c r="G32" t="str">
        <f t="shared" si="5"/>
        <v>0:0</v>
      </c>
    </row>
    <row r="33" spans="1:7" hidden="1" outlineLevel="1" x14ac:dyDescent="0.35">
      <c r="B33" t="str">
        <f t="shared" si="1"/>
        <v>Team 6</v>
      </c>
      <c r="C33">
        <f>COUNTA(G15:G19,H20:J20)</f>
        <v>0</v>
      </c>
      <c r="D33" s="4">
        <f t="shared" si="4"/>
        <v>-5.9999999999999997E-7</v>
      </c>
      <c r="E33">
        <f t="shared" si="2"/>
        <v>0</v>
      </c>
      <c r="F33" s="2">
        <f t="shared" si="3"/>
        <v>0</v>
      </c>
      <c r="G33" t="str">
        <f t="shared" si="5"/>
        <v>0:0</v>
      </c>
    </row>
    <row r="34" spans="1:7" hidden="1" outlineLevel="1" x14ac:dyDescent="0.35">
      <c r="B34" t="str">
        <f t="shared" si="1"/>
        <v>Team 7</v>
      </c>
      <c r="C34">
        <f>COUNTA(H15:H20,I21:J21)</f>
        <v>0</v>
      </c>
      <c r="D34" s="4">
        <f t="shared" si="4"/>
        <v>-6.9999999999999997E-7</v>
      </c>
      <c r="E34">
        <f t="shared" si="2"/>
        <v>0</v>
      </c>
      <c r="F34" s="2">
        <f t="shared" si="3"/>
        <v>0</v>
      </c>
      <c r="G34" t="str">
        <f t="shared" si="5"/>
        <v>0:0</v>
      </c>
    </row>
    <row r="35" spans="1:7" hidden="1" outlineLevel="1" x14ac:dyDescent="0.35">
      <c r="B35" t="str">
        <f t="shared" si="1"/>
        <v>Team 8</v>
      </c>
      <c r="C35">
        <f>COUNTA(I15:I21,J22)</f>
        <v>0</v>
      </c>
      <c r="D35" s="4">
        <f t="shared" si="4"/>
        <v>-7.9999999999999996E-7</v>
      </c>
      <c r="E35">
        <f t="shared" si="2"/>
        <v>0</v>
      </c>
      <c r="F35" s="2">
        <f t="shared" si="3"/>
        <v>0</v>
      </c>
      <c r="G35" t="str">
        <f t="shared" si="5"/>
        <v>0:0</v>
      </c>
    </row>
    <row r="36" spans="1:7" hidden="1" outlineLevel="1" x14ac:dyDescent="0.35">
      <c r="B36" t="str">
        <f t="shared" si="1"/>
        <v>Team 9</v>
      </c>
      <c r="C36">
        <f>COUNTA(J15:J22)</f>
        <v>0</v>
      </c>
      <c r="D36" s="4">
        <f t="shared" si="4"/>
        <v>-8.9999999999999996E-7</v>
      </c>
      <c r="E36">
        <f t="shared" si="2"/>
        <v>0</v>
      </c>
      <c r="F36" s="2">
        <f t="shared" si="3"/>
        <v>0</v>
      </c>
      <c r="G36" t="str">
        <f t="shared" si="5"/>
        <v>0:0</v>
      </c>
    </row>
    <row r="37" spans="1:7" collapsed="1" x14ac:dyDescent="0.35">
      <c r="D37" s="4"/>
      <c r="F37" s="2"/>
    </row>
    <row r="38" spans="1:7" ht="33.5" x14ac:dyDescent="0.75">
      <c r="B38" s="6" t="s">
        <v>18</v>
      </c>
      <c r="D38" s="4"/>
      <c r="F38" s="2"/>
    </row>
    <row r="39" spans="1:7" ht="15" thickBot="1" x14ac:dyDescent="0.4"/>
    <row r="40" spans="1:7" x14ac:dyDescent="0.35">
      <c r="A40" s="18" t="s">
        <v>4</v>
      </c>
      <c r="B40" s="9" t="s">
        <v>8</v>
      </c>
      <c r="C40" s="10" t="s">
        <v>5</v>
      </c>
      <c r="D40" s="15" t="s">
        <v>7</v>
      </c>
      <c r="E40" s="18" t="s">
        <v>6</v>
      </c>
    </row>
    <row r="41" spans="1:7" collapsed="1" x14ac:dyDescent="0.35">
      <c r="A41" s="24" t="str">
        <f t="shared" ref="A41:A49" si="6">INDEX($B$28:$B$36,MATCH(E41,$D$28:$D$36,0))</f>
        <v>Team 1</v>
      </c>
      <c r="B41" s="12">
        <v>1</v>
      </c>
      <c r="C41" s="8">
        <f t="shared" ref="C41:C49" si="7">INDEX($C$28:$C$36,MATCH(A41,$B$28:$B$36,0))</f>
        <v>0</v>
      </c>
      <c r="D41" s="16" t="str">
        <f t="shared" ref="D41:D49" si="8">INDEX($G$28:$G$36,MATCH(A41,$B$28:$B$36,0))</f>
        <v>0:0</v>
      </c>
      <c r="E41" s="19">
        <f t="shared" ref="E41:E49" si="9">LARGE($D$28:$D$36,B41)</f>
        <v>-9.9999999999999995E-8</v>
      </c>
    </row>
    <row r="42" spans="1:7" x14ac:dyDescent="0.35">
      <c r="A42" s="24" t="str">
        <f t="shared" si="6"/>
        <v>Team 2</v>
      </c>
      <c r="B42" s="12">
        <v>2</v>
      </c>
      <c r="C42" s="8">
        <f t="shared" si="7"/>
        <v>0</v>
      </c>
      <c r="D42" s="16" t="str">
        <f t="shared" si="8"/>
        <v>0:0</v>
      </c>
      <c r="E42" s="19">
        <f t="shared" si="9"/>
        <v>-1.9999999999999999E-7</v>
      </c>
    </row>
    <row r="43" spans="1:7" x14ac:dyDescent="0.35">
      <c r="A43" s="24" t="str">
        <f t="shared" si="6"/>
        <v>Team 3</v>
      </c>
      <c r="B43" s="12">
        <v>3</v>
      </c>
      <c r="C43" s="8">
        <f t="shared" si="7"/>
        <v>0</v>
      </c>
      <c r="D43" s="16" t="str">
        <f t="shared" si="8"/>
        <v>0:0</v>
      </c>
      <c r="E43" s="19">
        <f t="shared" si="9"/>
        <v>-2.9999999999999999E-7</v>
      </c>
    </row>
    <row r="44" spans="1:7" x14ac:dyDescent="0.35">
      <c r="A44" s="24" t="str">
        <f t="shared" si="6"/>
        <v>Team 4</v>
      </c>
      <c r="B44" s="12">
        <v>4</v>
      </c>
      <c r="C44" s="8">
        <f t="shared" si="7"/>
        <v>0</v>
      </c>
      <c r="D44" s="16" t="str">
        <f t="shared" si="8"/>
        <v>0:0</v>
      </c>
      <c r="E44" s="19">
        <f t="shared" si="9"/>
        <v>-3.9999999999999998E-7</v>
      </c>
    </row>
    <row r="45" spans="1:7" x14ac:dyDescent="0.35">
      <c r="A45" s="24" t="str">
        <f t="shared" si="6"/>
        <v>Team 5</v>
      </c>
      <c r="B45" s="12">
        <v>5</v>
      </c>
      <c r="C45" s="8">
        <f t="shared" si="7"/>
        <v>0</v>
      </c>
      <c r="D45" s="16" t="str">
        <f t="shared" si="8"/>
        <v>0:0</v>
      </c>
      <c r="E45" s="19">
        <f t="shared" si="9"/>
        <v>-4.9999999999999998E-7</v>
      </c>
    </row>
    <row r="46" spans="1:7" x14ac:dyDescent="0.35">
      <c r="A46" s="24" t="str">
        <f t="shared" si="6"/>
        <v>Team 6</v>
      </c>
      <c r="B46" s="12">
        <v>6</v>
      </c>
      <c r="C46" s="8">
        <f t="shared" si="7"/>
        <v>0</v>
      </c>
      <c r="D46" s="16" t="str">
        <f t="shared" si="8"/>
        <v>0:0</v>
      </c>
      <c r="E46" s="19">
        <f t="shared" si="9"/>
        <v>-5.9999999999999997E-7</v>
      </c>
    </row>
    <row r="47" spans="1:7" x14ac:dyDescent="0.35">
      <c r="A47" s="24" t="str">
        <f t="shared" si="6"/>
        <v>Team 7</v>
      </c>
      <c r="B47" s="12">
        <v>7</v>
      </c>
      <c r="C47" s="8">
        <f t="shared" si="7"/>
        <v>0</v>
      </c>
      <c r="D47" s="16" t="str">
        <f t="shared" si="8"/>
        <v>0:0</v>
      </c>
      <c r="E47" s="19">
        <f t="shared" si="9"/>
        <v>-6.9999999999999997E-7</v>
      </c>
    </row>
    <row r="48" spans="1:7" x14ac:dyDescent="0.35">
      <c r="A48" s="24" t="str">
        <f t="shared" si="6"/>
        <v>Team 8</v>
      </c>
      <c r="B48" s="12">
        <v>8</v>
      </c>
      <c r="C48" s="8">
        <f t="shared" si="7"/>
        <v>0</v>
      </c>
      <c r="D48" s="16" t="str">
        <f t="shared" si="8"/>
        <v>0:0</v>
      </c>
      <c r="E48" s="19">
        <f t="shared" si="9"/>
        <v>-7.9999999999999996E-7</v>
      </c>
    </row>
    <row r="49" spans="1:5" ht="15" thickBot="1" x14ac:dyDescent="0.4">
      <c r="A49" s="25" t="str">
        <f t="shared" si="6"/>
        <v>Team 9</v>
      </c>
      <c r="B49" s="13">
        <v>9</v>
      </c>
      <c r="C49" s="14">
        <f t="shared" si="7"/>
        <v>0</v>
      </c>
      <c r="D49" s="17" t="str">
        <f t="shared" si="8"/>
        <v>0:0</v>
      </c>
      <c r="E49" s="20">
        <f t="shared" si="9"/>
        <v>-8.9999999999999996E-7</v>
      </c>
    </row>
  </sheetData>
  <customSheetViews>
    <customSheetView guid="{68A71C6C-FDA9-48C3-A6AF-EB27661AE949}" showPageBreaks="1" fitToPage="1" printArea="1" hiddenRows="1">
      <selection activeCell="F25" sqref="F25"/>
      <rowBreaks count="1" manualBreakCount="1">
        <brk id="49" max="12" man="1"/>
      </rowBreaks>
      <colBreaks count="1" manualBreakCount="1">
        <brk id="10" max="1048575" man="1"/>
      </colBreaks>
      <pageMargins left="0.7" right="0.7" top="0.78740157499999996" bottom="0.78740157499999996" header="0.3" footer="0.3"/>
      <pageSetup paperSize="9" fitToHeight="0" orientation="landscape" r:id="rId1"/>
    </customSheetView>
    <customSheetView guid="{0B56D69E-7096-40A9-8546-F78A71507011}" showPageBreaks="1" fitToPage="1" printArea="1" hiddenRows="1">
      <selection activeCell="F25" sqref="F25"/>
      <rowBreaks count="1" manualBreakCount="1">
        <brk id="49" max="12" man="1"/>
      </rowBreaks>
      <colBreaks count="1" manualBreakCount="1">
        <brk id="10" max="1048575" man="1"/>
      </colBreaks>
      <pageMargins left="0.7" right="0.7" top="0.78740157499999996" bottom="0.78740157499999996" header="0.3" footer="0.3"/>
      <pageSetup paperSize="9" fitToHeight="0" orientation="landscape" r:id="rId2"/>
    </customSheetView>
    <customSheetView guid="{822CCC9C-B8C7-4250-9966-C6DB219D30D6}" showPageBreaks="1" fitToPage="1" printArea="1" hiddenRows="1">
      <selection activeCell="F25" sqref="F25"/>
      <rowBreaks count="1" manualBreakCount="1">
        <brk id="49" max="12" man="1"/>
      </rowBreaks>
      <colBreaks count="1" manualBreakCount="1">
        <brk id="10" max="1048575" man="1"/>
      </colBreaks>
      <pageMargins left="0.7" right="0.7" top="0.78740157499999996" bottom="0.78740157499999996" header="0.3" footer="0.3"/>
      <pageSetup paperSize="9" fitToHeight="0" orientation="landscape" r:id="rId3"/>
    </customSheetView>
  </customSheetViews>
  <dataValidations disablePrompts="1" count="1">
    <dataValidation type="list" allowBlank="1" showInputMessage="1" showErrorMessage="1" sqref="G13 J22 D16:J16 E17:J17 F18:J18 G19:J19 H20:J20 I21:J21 C15:J15" xr:uid="{00000000-0002-0000-0200-000000000000}">
      <formula1>Ergebnis</formula1>
    </dataValidation>
  </dataValidations>
  <pageMargins left="0.7" right="0.7" top="0.78740157499999996" bottom="0.78740157499999996" header="0.3" footer="0.3"/>
  <pageSetup paperSize="9" fitToHeight="0" orientation="landscape" r:id="rId4"/>
  <rowBreaks count="1" manualBreakCount="1">
    <brk id="49" max="12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Mit Satzpunkten 9 Teams</vt:lpstr>
      <vt:lpstr>Mit Satzpunkten 8 Teams </vt:lpstr>
      <vt:lpstr>Ohne Satzpunkte</vt:lpstr>
      <vt:lpstr>'Mit Satzpunkten 9 Teams'!Druckbereich</vt:lpstr>
      <vt:lpstr>'Ohne Satzpunkte'!Druckbereich</vt:lpstr>
      <vt:lpstr>'Mit Satzpunkten 8 Teams '!Ergebnis</vt:lpstr>
      <vt:lpstr>'Mit Satzpunkten 9 Teams'!Ergebnis</vt:lpstr>
      <vt:lpstr>'Ohne Satzpunkte'!Ergebnis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Laura Stosno-Krohn</cp:lastModifiedBy>
  <cp:lastPrinted>2021-12-03T13:25:04Z</cp:lastPrinted>
  <dcterms:created xsi:type="dcterms:W3CDTF">2017-08-08T19:06:09Z</dcterms:created>
  <dcterms:modified xsi:type="dcterms:W3CDTF">2023-05-10T08:40:20Z</dcterms:modified>
</cp:coreProperties>
</file>